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bookViews>
    <workbookView xWindow="0" yWindow="0" windowWidth="20730" windowHeight="9450" firstSheet="5" activeTab="14"/>
  </bookViews>
  <sheets>
    <sheet name="Guidance Notes" sheetId="6" r:id="rId1"/>
    <sheet name="Average" sheetId="5" r:id="rId2"/>
    <sheet name="2015-16" sheetId="2" r:id="rId3"/>
    <sheet name="2016-17" sheetId="3" r:id="rId4"/>
    <sheet name="2017-18" sheetId="4" r:id="rId5"/>
    <sheet name="RPI Indices" sheetId="1" r:id="rId6"/>
    <sheet name="Workings" sheetId="7" r:id="rId7"/>
    <sheet name="1a 2010-15" sheetId="8" r:id="rId8"/>
    <sheet name="2015-20" sheetId="9" r:id="rId9"/>
    <sheet name="FD details" sheetId="15" r:id="rId10"/>
    <sheet name="Tax  Rec Tab" sheetId="16" r:id="rId11"/>
    <sheet name="15-16 tax" sheetId="17" r:id="rId12"/>
    <sheet name="16-17 tax " sheetId="18" r:id="rId13"/>
    <sheet name="17-18 tax" sheetId="19" r:id="rId14"/>
    <sheet name="Debt Outputs" sheetId="12" r:id="rId15"/>
    <sheet name="Debt Inputs" sheetId="13" r:id="rId16"/>
    <sheet name="Hedging" sheetId="11" r:id="rId17"/>
    <sheet name="RORE Actuals  2015-18" sheetId="14" r:id="rId18"/>
  </sheets>
  <externalReferences>
    <externalReference r:id="rId19"/>
    <externalReference r:id="rId20"/>
  </externalReferences>
  <definedNames>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257</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1</definedName>
    <definedName name="_AtRisk_SimSetting_StdRecalcWithoutRiskStatic" hidden="1">0</definedName>
    <definedName name="_AtRisk_SimSetting_StdRecalcWithoutRiskStaticPercentile" hidden="1">0.5</definedName>
    <definedName name="_Order1" hidden="1">255</definedName>
    <definedName name="_Order2" hidden="1">255</definedName>
    <definedName name="FI.Labels" localSheetId="17">#REF!</definedName>
    <definedName name="FI.Labels">#REF!</definedName>
    <definedName name="FI.Wholesale.Phase7">'[1]Wholesale Nominal'!$J$3237:$S$3249</definedName>
    <definedName name="IQ_CH" hidden="1">110000</definedName>
    <definedName name="IQ_CQ" hidden="1">5000</definedName>
    <definedName name="IQ_CY" hidden="1">10000</definedName>
    <definedName name="IQ_DAILY" hidden="1">500000</definedName>
    <definedName name="IQ_DNTM" hidden="1">700000</definedName>
    <definedName name="IQ_EXPENSE_CODE_" hidden="1">80019595006</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MTD" hidden="1">800000</definedName>
    <definedName name="IQ_NAMES_REVISION_DATE_" hidden="1">41366.3748958333</definedName>
    <definedName name="IQ_NTM" hidden="1">6000</definedName>
    <definedName name="IQ_QTD" hidden="1">750000</definedName>
    <definedName name="IQ_TODAY" hidden="1">0</definedName>
    <definedName name="IQ_WEEK" hidden="1">50000</definedName>
    <definedName name="IQ_YTD" hidden="1">3000</definedName>
    <definedName name="IQ_YTDMONTH" hidden="1">130000</definedName>
    <definedName name="_xlnm.Print_Area" localSheetId="12">'16-17 tax '!$A$1:$M$89</definedName>
    <definedName name="_xlnm.Print_Area" localSheetId="13">'17-18 tax'!$A$1:$M$90</definedName>
    <definedName name="_xlnm.Print_Area" localSheetId="3">'2016-17'!$B$1:$L$46</definedName>
    <definedName name="_xlnm.Print_Area" localSheetId="4">'2017-18'!$B$1:$L$46</definedName>
    <definedName name="_xlnm.Print_Area" localSheetId="15">'Debt Inputs'!$A$1:$F$57</definedName>
    <definedName name="_xlnm.Print_Area" localSheetId="17">'RORE Actuals  2015-18'!$B$11:$H$32</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2</definedName>
    <definedName name="RiskUpdateDisplay" hidden="1">FALSE</definedName>
    <definedName name="RiskUseDifferentSeedForEachSim" hidden="1">FALSE</definedName>
    <definedName name="RiskUseFixedSeed" hidden="1">FALSE</definedName>
    <definedName name="RiskUseMultipleCPUs" hidden="1">TRUE</definedName>
    <definedName name="SAPBEXrevision" hidden="1">1</definedName>
    <definedName name="SAPBEXsysID" hidden="1">"BWB"</definedName>
    <definedName name="SAPBEXwbID" hidden="1">"49ZLUKBQR0WG29D9LLI3IBIIT"</definedName>
    <definedName name="wrn.wpapers." hidden="1">{"bal",#N/A,FALSE,"working papers";"income",#N/A,FALSE,"working papers"}</definedName>
  </definedNames>
  <calcPr calcId="145621"/>
</workbook>
</file>

<file path=xl/calcChain.xml><?xml version="1.0" encoding="utf-8"?>
<calcChain xmlns="http://schemas.openxmlformats.org/spreadsheetml/2006/main">
  <c r="D60" i="13" l="1"/>
  <c r="E60" i="13"/>
  <c r="C60" i="13"/>
  <c r="L19" i="7"/>
  <c r="H19" i="7" l="1"/>
  <c r="G19" i="7"/>
  <c r="H20" i="7" s="1"/>
  <c r="F19" i="7"/>
  <c r="G20" i="7" s="1"/>
  <c r="E19" i="7"/>
  <c r="F20" i="7" s="1"/>
  <c r="M25" i="12"/>
  <c r="L25" i="12"/>
  <c r="K25" i="12"/>
  <c r="E61" i="13"/>
  <c r="M6" i="12" s="1"/>
  <c r="D61" i="13"/>
  <c r="L6" i="12" s="1"/>
  <c r="C61" i="13"/>
  <c r="K6" i="12" s="1"/>
  <c r="C59" i="13"/>
  <c r="D59" i="13"/>
  <c r="E59" i="13"/>
  <c r="C39" i="13"/>
  <c r="D82" i="18" l="1"/>
  <c r="C80" i="17"/>
  <c r="D77" i="17" l="1"/>
  <c r="O7" i="17"/>
  <c r="G9" i="18"/>
  <c r="G17" i="18" s="1"/>
  <c r="G28" i="18" s="1"/>
  <c r="G30" i="18" s="1"/>
  <c r="G34" i="18" s="1"/>
  <c r="G25" i="18"/>
  <c r="G24" i="18"/>
  <c r="G23" i="18"/>
  <c r="G22" i="18"/>
  <c r="G21" i="18"/>
  <c r="G20" i="18"/>
  <c r="G19" i="18"/>
  <c r="G18" i="18"/>
  <c r="G16" i="18"/>
  <c r="G15" i="18"/>
  <c r="G14" i="18"/>
  <c r="G13" i="18"/>
  <c r="G12" i="18"/>
  <c r="G11" i="18"/>
  <c r="G10" i="18"/>
  <c r="G6" i="18"/>
  <c r="H46" i="6" l="1"/>
  <c r="G46" i="6"/>
  <c r="H46" i="1"/>
  <c r="G46" i="1"/>
  <c r="F46" i="6"/>
  <c r="F46" i="2"/>
  <c r="F46" i="3"/>
  <c r="F46" i="4"/>
  <c r="F46" i="1"/>
  <c r="F46" i="5"/>
  <c r="E39" i="13" l="1"/>
  <c r="D39" i="13"/>
  <c r="H5" i="7" l="1"/>
  <c r="G5" i="7"/>
  <c r="F5" i="7"/>
  <c r="E5" i="7"/>
  <c r="E45" i="7" s="1"/>
  <c r="D5" i="7"/>
  <c r="D4" i="7"/>
  <c r="E53" i="7"/>
  <c r="H45" i="7" l="1"/>
  <c r="H46" i="7" s="1"/>
  <c r="F45" i="7"/>
  <c r="G45" i="7"/>
  <c r="F46" i="7"/>
  <c r="G46" i="7"/>
  <c r="H9" i="7" l="1"/>
  <c r="H50" i="7"/>
  <c r="G9" i="7"/>
  <c r="G50" i="7"/>
  <c r="F9" i="7"/>
  <c r="F50" i="7"/>
  <c r="C64" i="13"/>
  <c r="F63" i="13"/>
  <c r="E63" i="13"/>
  <c r="D63" i="13"/>
  <c r="C63" i="13"/>
  <c r="L18" i="4"/>
  <c r="L18" i="3"/>
  <c r="C79" i="17"/>
  <c r="D89" i="19"/>
  <c r="D81" i="19"/>
  <c r="D79" i="19"/>
  <c r="I62" i="19"/>
  <c r="J62" i="19" s="1"/>
  <c r="M62" i="19" s="1"/>
  <c r="H62" i="19"/>
  <c r="F62" i="19"/>
  <c r="I61" i="19"/>
  <c r="J61" i="19" s="1"/>
  <c r="L61" i="19" s="1"/>
  <c r="H61" i="19"/>
  <c r="F61" i="19"/>
  <c r="I60" i="19"/>
  <c r="J55" i="19"/>
  <c r="K55" i="19" s="1"/>
  <c r="I55" i="19"/>
  <c r="H49" i="19"/>
  <c r="F49" i="19"/>
  <c r="I49" i="19" s="1"/>
  <c r="J49" i="19" s="1"/>
  <c r="M49" i="19" s="1"/>
  <c r="C49" i="19"/>
  <c r="H45" i="19"/>
  <c r="F45" i="19"/>
  <c r="I45" i="19" s="1"/>
  <c r="J45" i="19" s="1"/>
  <c r="K45" i="19" s="1"/>
  <c r="C43" i="19"/>
  <c r="H20" i="19"/>
  <c r="H25" i="19" s="1"/>
  <c r="F20" i="19"/>
  <c r="F59" i="19" s="1"/>
  <c r="H14" i="19"/>
  <c r="H53" i="19" s="1"/>
  <c r="F14" i="19"/>
  <c r="F53" i="19" s="1"/>
  <c r="I53" i="19" s="1"/>
  <c r="J53" i="19" s="1"/>
  <c r="M53" i="19" s="1"/>
  <c r="H12" i="19"/>
  <c r="H51" i="19" s="1"/>
  <c r="F12" i="19"/>
  <c r="F51" i="19" s="1"/>
  <c r="I51" i="19" s="1"/>
  <c r="J51" i="19" s="1"/>
  <c r="K51" i="19" s="1"/>
  <c r="H9" i="19"/>
  <c r="H48" i="19" s="1"/>
  <c r="F9" i="19"/>
  <c r="F48" i="19" s="1"/>
  <c r="C4" i="19"/>
  <c r="C53" i="19" s="1"/>
  <c r="D88" i="18"/>
  <c r="D80" i="18"/>
  <c r="D78" i="18"/>
  <c r="D76" i="18"/>
  <c r="F69" i="18"/>
  <c r="F68" i="18"/>
  <c r="F67" i="18"/>
  <c r="F65" i="18"/>
  <c r="F63" i="18"/>
  <c r="F62" i="18"/>
  <c r="J60" i="18"/>
  <c r="M60" i="18" s="1"/>
  <c r="F60" i="18"/>
  <c r="F59" i="18"/>
  <c r="I59" i="18" s="1"/>
  <c r="J59" i="18" s="1"/>
  <c r="M59" i="18" s="1"/>
  <c r="F58" i="18"/>
  <c r="I58" i="18" s="1"/>
  <c r="J58" i="18" s="1"/>
  <c r="L58" i="18" s="1"/>
  <c r="F57" i="18"/>
  <c r="F55" i="18"/>
  <c r="F54" i="18"/>
  <c r="F52" i="18"/>
  <c r="I52" i="18" s="1"/>
  <c r="J52" i="18" s="1"/>
  <c r="K52" i="18" s="1"/>
  <c r="F51" i="18"/>
  <c r="F50" i="18"/>
  <c r="I50" i="18" s="1"/>
  <c r="J50" i="18" s="1"/>
  <c r="M50" i="18" s="1"/>
  <c r="F49" i="18"/>
  <c r="F48" i="18"/>
  <c r="I48" i="18" s="1"/>
  <c r="J48" i="18" s="1"/>
  <c r="K48" i="18" s="1"/>
  <c r="F47" i="18"/>
  <c r="F46" i="18"/>
  <c r="I46" i="18" s="1"/>
  <c r="J46" i="18" s="1"/>
  <c r="M46" i="18" s="1"/>
  <c r="M62" i="18" s="1"/>
  <c r="F44" i="18"/>
  <c r="F43" i="18"/>
  <c r="F42" i="18"/>
  <c r="I42" i="18" s="1"/>
  <c r="J42" i="18" s="1"/>
  <c r="K42" i="18" s="1"/>
  <c r="L25" i="18"/>
  <c r="F25" i="18"/>
  <c r="F61" i="18" s="1"/>
  <c r="I61" i="18" s="1"/>
  <c r="F20" i="18"/>
  <c r="F56" i="18" s="1"/>
  <c r="I56" i="18" s="1"/>
  <c r="J56" i="18" s="1"/>
  <c r="L56" i="18" s="1"/>
  <c r="F9" i="18"/>
  <c r="F45" i="18" s="1"/>
  <c r="I45" i="18" s="1"/>
  <c r="J45" i="18" s="1"/>
  <c r="L45" i="18" s="1"/>
  <c r="C4" i="18"/>
  <c r="C29" i="18" s="1"/>
  <c r="D89" i="17"/>
  <c r="L18" i="2" s="1"/>
  <c r="C81" i="17"/>
  <c r="H73" i="17"/>
  <c r="F71" i="17"/>
  <c r="F70" i="17"/>
  <c r="F69" i="17"/>
  <c r="F67" i="17"/>
  <c r="F65" i="17"/>
  <c r="F64" i="17"/>
  <c r="F62" i="17"/>
  <c r="F61" i="17"/>
  <c r="H61" i="17" s="1"/>
  <c r="I61" i="17" s="1"/>
  <c r="L61" i="17" s="1"/>
  <c r="F59" i="17"/>
  <c r="H59" i="17" s="1"/>
  <c r="I59" i="17" s="1"/>
  <c r="L59" i="17" s="1"/>
  <c r="F58" i="17"/>
  <c r="H58" i="17" s="1"/>
  <c r="F56" i="17"/>
  <c r="F55" i="17"/>
  <c r="F53" i="17"/>
  <c r="H53" i="17" s="1"/>
  <c r="I53" i="17" s="1"/>
  <c r="J53" i="17" s="1"/>
  <c r="F52" i="17"/>
  <c r="F51" i="17"/>
  <c r="H51" i="17" s="1"/>
  <c r="I51" i="17" s="1"/>
  <c r="L51" i="17" s="1"/>
  <c r="F50" i="17"/>
  <c r="F49" i="17"/>
  <c r="H49" i="17" s="1"/>
  <c r="I49" i="17" s="1"/>
  <c r="J49" i="17" s="1"/>
  <c r="F48" i="17"/>
  <c r="F43" i="17"/>
  <c r="H43" i="17" s="1"/>
  <c r="I43" i="17" s="1"/>
  <c r="J43" i="17" s="1"/>
  <c r="H24" i="17"/>
  <c r="I24" i="17" s="1"/>
  <c r="K24" i="17" s="1"/>
  <c r="F23" i="17"/>
  <c r="F60" i="17" s="1"/>
  <c r="H60" i="17" s="1"/>
  <c r="I60" i="17" s="1"/>
  <c r="K60" i="17" s="1"/>
  <c r="F20" i="17"/>
  <c r="F57" i="17" s="1"/>
  <c r="H57" i="17" s="1"/>
  <c r="I57" i="17" s="1"/>
  <c r="F10" i="17"/>
  <c r="F47" i="17" s="1"/>
  <c r="H47" i="17" s="1"/>
  <c r="I47" i="17" s="1"/>
  <c r="L47" i="17" s="1"/>
  <c r="F9" i="17"/>
  <c r="F17" i="17" s="1"/>
  <c r="C4" i="17"/>
  <c r="C25" i="17" s="1"/>
  <c r="Q32" i="15"/>
  <c r="P32" i="15"/>
  <c r="N32" i="15"/>
  <c r="M32" i="15"/>
  <c r="E32" i="15"/>
  <c r="B32" i="15"/>
  <c r="R30" i="15"/>
  <c r="S30" i="15" s="1"/>
  <c r="O30" i="15"/>
  <c r="I30" i="15"/>
  <c r="D30" i="15"/>
  <c r="O29" i="15"/>
  <c r="R29" i="15" s="1"/>
  <c r="S29" i="15" s="1"/>
  <c r="I29" i="15"/>
  <c r="D29" i="15"/>
  <c r="R28" i="15"/>
  <c r="S28" i="15" s="1"/>
  <c r="O28" i="15"/>
  <c r="H28" i="15"/>
  <c r="I28" i="15" s="1"/>
  <c r="D28" i="15"/>
  <c r="J28" i="15" s="1"/>
  <c r="R27" i="15"/>
  <c r="O27" i="15"/>
  <c r="H27" i="15"/>
  <c r="I27" i="15" s="1"/>
  <c r="D27" i="15"/>
  <c r="J27" i="15" s="1"/>
  <c r="O26" i="15"/>
  <c r="O32" i="15" s="1"/>
  <c r="J26" i="15"/>
  <c r="H26" i="15"/>
  <c r="I26" i="15" s="1"/>
  <c r="I32" i="15" s="1"/>
  <c r="D26" i="15"/>
  <c r="S12" i="15"/>
  <c r="Q12" i="15"/>
  <c r="P12" i="15"/>
  <c r="O12" i="15"/>
  <c r="N12" i="15"/>
  <c r="M12" i="15"/>
  <c r="E12" i="15"/>
  <c r="B12" i="15"/>
  <c r="O10" i="15"/>
  <c r="R10" i="15" s="1"/>
  <c r="I10" i="15"/>
  <c r="D10" i="15"/>
  <c r="R9" i="15"/>
  <c r="O9" i="15"/>
  <c r="I9" i="15"/>
  <c r="D9" i="15"/>
  <c r="O8" i="15"/>
  <c r="R8" i="15" s="1"/>
  <c r="J8" i="15"/>
  <c r="H8" i="15"/>
  <c r="D4" i="19" s="1"/>
  <c r="D8" i="15"/>
  <c r="O7" i="15"/>
  <c r="R7" i="15" s="1"/>
  <c r="H7" i="15"/>
  <c r="I7" i="15" s="1"/>
  <c r="D7" i="15"/>
  <c r="J7" i="15" s="1"/>
  <c r="R6" i="15"/>
  <c r="R12" i="15" s="1"/>
  <c r="O6" i="15"/>
  <c r="H6" i="15"/>
  <c r="D4" i="17" s="1"/>
  <c r="D6" i="15"/>
  <c r="J6" i="15" s="1"/>
  <c r="K64" i="19" l="1"/>
  <c r="C6" i="19"/>
  <c r="D6" i="19" s="1"/>
  <c r="H56" i="19"/>
  <c r="H67" i="19" s="1"/>
  <c r="H69" i="19" s="1"/>
  <c r="H73" i="19" s="1"/>
  <c r="H74" i="19" s="1"/>
  <c r="C22" i="19"/>
  <c r="M64" i="19"/>
  <c r="H59" i="19"/>
  <c r="H64" i="19" s="1"/>
  <c r="C11" i="19"/>
  <c r="D11" i="19" s="1"/>
  <c r="C34" i="19"/>
  <c r="C51" i="19"/>
  <c r="J63" i="17"/>
  <c r="D25" i="17"/>
  <c r="C11" i="17"/>
  <c r="D11" i="17" s="1"/>
  <c r="C12" i="17"/>
  <c r="D12" i="17" s="1"/>
  <c r="H12" i="17" s="1"/>
  <c r="I12" i="17" s="1"/>
  <c r="J12" i="17" s="1"/>
  <c r="C29" i="17"/>
  <c r="C14" i="17"/>
  <c r="D14" i="17" s="1"/>
  <c r="H14" i="17" s="1"/>
  <c r="I14" i="17" s="1"/>
  <c r="L14" i="17" s="1"/>
  <c r="C16" i="17"/>
  <c r="D16" i="17" s="1"/>
  <c r="H16" i="17" s="1"/>
  <c r="I16" i="17" s="1"/>
  <c r="J16" i="17" s="1"/>
  <c r="C6" i="17"/>
  <c r="C20" i="17"/>
  <c r="D20" i="17" s="1"/>
  <c r="H20" i="17" s="1"/>
  <c r="I20" i="17" s="1"/>
  <c r="C10" i="17"/>
  <c r="D10" i="17" s="1"/>
  <c r="C22" i="17"/>
  <c r="D22" i="17" s="1"/>
  <c r="H22" i="17" s="1"/>
  <c r="I22" i="17" s="1"/>
  <c r="L22" i="17" s="1"/>
  <c r="F17" i="18"/>
  <c r="F28" i="18" s="1"/>
  <c r="D79" i="18"/>
  <c r="K62" i="18"/>
  <c r="L62" i="18"/>
  <c r="L63" i="17"/>
  <c r="I59" i="19"/>
  <c r="J59" i="19" s="1"/>
  <c r="L59" i="19" s="1"/>
  <c r="F64" i="19"/>
  <c r="I64" i="19" s="1"/>
  <c r="I48" i="19"/>
  <c r="J48" i="19" s="1"/>
  <c r="L48" i="19" s="1"/>
  <c r="L64" i="19" s="1"/>
  <c r="F56" i="19"/>
  <c r="I56" i="19" s="1"/>
  <c r="F54" i="17"/>
  <c r="H54" i="17" s="1"/>
  <c r="D22" i="19"/>
  <c r="I22" i="19" s="1"/>
  <c r="J22" i="19" s="1"/>
  <c r="M22" i="19" s="1"/>
  <c r="H10" i="17"/>
  <c r="I10" i="17" s="1"/>
  <c r="L10" i="17" s="1"/>
  <c r="L17" i="3"/>
  <c r="F64" i="18"/>
  <c r="I64" i="18" s="1"/>
  <c r="F30" i="18"/>
  <c r="D34" i="19"/>
  <c r="S32" i="15"/>
  <c r="D29" i="17"/>
  <c r="D6" i="17"/>
  <c r="D4" i="18"/>
  <c r="D29" i="18" s="1"/>
  <c r="F53" i="18"/>
  <c r="I53" i="18" s="1"/>
  <c r="R26" i="15"/>
  <c r="R32" i="15" s="1"/>
  <c r="F26" i="17"/>
  <c r="F29" i="17" s="1"/>
  <c r="C6" i="18"/>
  <c r="C14" i="18"/>
  <c r="C20" i="18"/>
  <c r="C22" i="18"/>
  <c r="C13" i="19"/>
  <c r="D13" i="19" s="1"/>
  <c r="C29" i="19"/>
  <c r="D29" i="19" s="1"/>
  <c r="C63" i="19"/>
  <c r="C67" i="19"/>
  <c r="C9" i="17"/>
  <c r="C30" i="17"/>
  <c r="D30" i="17" s="1"/>
  <c r="F46" i="17"/>
  <c r="H46" i="17" s="1"/>
  <c r="I46" i="17" s="1"/>
  <c r="K46" i="17" s="1"/>
  <c r="C12" i="18"/>
  <c r="C24" i="18"/>
  <c r="C12" i="19"/>
  <c r="D12" i="19" s="1"/>
  <c r="I12" i="19" s="1"/>
  <c r="J12" i="19" s="1"/>
  <c r="K12" i="19" s="1"/>
  <c r="C15" i="19"/>
  <c r="D15" i="19" s="1"/>
  <c r="C24" i="19"/>
  <c r="D24" i="19" s="1"/>
  <c r="C48" i="19"/>
  <c r="C73" i="19"/>
  <c r="D77" i="19" s="1"/>
  <c r="C10" i="18"/>
  <c r="C28" i="18"/>
  <c r="C10" i="19"/>
  <c r="D10" i="19" s="1"/>
  <c r="I10" i="19" s="1"/>
  <c r="J10" i="19" s="1"/>
  <c r="M10" i="19" s="1"/>
  <c r="C14" i="19"/>
  <c r="D14" i="19" s="1"/>
  <c r="I14" i="19" s="1"/>
  <c r="J14" i="19" s="1"/>
  <c r="M14" i="19" s="1"/>
  <c r="F17" i="19"/>
  <c r="C60" i="19"/>
  <c r="C62" i="19"/>
  <c r="C13" i="18"/>
  <c r="C11" i="18"/>
  <c r="C16" i="18"/>
  <c r="I6" i="15"/>
  <c r="I12" i="15" s="1"/>
  <c r="C15" i="17"/>
  <c r="D15" i="17" s="1"/>
  <c r="C21" i="17"/>
  <c r="D21" i="17" s="1"/>
  <c r="H21" i="17" s="1"/>
  <c r="C23" i="17"/>
  <c r="D23" i="17" s="1"/>
  <c r="H23" i="17" s="1"/>
  <c r="I23" i="17" s="1"/>
  <c r="L23" i="17" s="1"/>
  <c r="C9" i="19"/>
  <c r="C16" i="19"/>
  <c r="D16" i="19" s="1"/>
  <c r="I16" i="19" s="1"/>
  <c r="J16" i="19" s="1"/>
  <c r="K16" i="19" s="1"/>
  <c r="H17" i="19"/>
  <c r="H28" i="19" s="1"/>
  <c r="H30" i="19" s="1"/>
  <c r="H34" i="19" s="1"/>
  <c r="C28" i="19"/>
  <c r="C45" i="19"/>
  <c r="C54" i="19"/>
  <c r="C13" i="17"/>
  <c r="D13" i="17" s="1"/>
  <c r="C21" i="19"/>
  <c r="D21" i="19" s="1"/>
  <c r="I21" i="19" s="1"/>
  <c r="C23" i="19"/>
  <c r="D23" i="19" s="1"/>
  <c r="I23" i="19" s="1"/>
  <c r="J23" i="19" s="1"/>
  <c r="L23" i="19" s="1"/>
  <c r="C52" i="19"/>
  <c r="C55" i="19"/>
  <c r="C59" i="19"/>
  <c r="C61" i="19"/>
  <c r="C68" i="19"/>
  <c r="I8" i="15"/>
  <c r="C9" i="18"/>
  <c r="C15" i="18"/>
  <c r="C21" i="18"/>
  <c r="C23" i="18"/>
  <c r="D23" i="18" s="1"/>
  <c r="I23" i="18" s="1"/>
  <c r="J23" i="18" s="1"/>
  <c r="C20" i="19"/>
  <c r="F25" i="19"/>
  <c r="C50" i="19"/>
  <c r="D80" i="19" l="1"/>
  <c r="I6" i="19"/>
  <c r="J6" i="19" s="1"/>
  <c r="K6" i="19" s="1"/>
  <c r="K25" i="19" s="1"/>
  <c r="D83" i="19"/>
  <c r="L17" i="4" s="1"/>
  <c r="C64" i="19"/>
  <c r="L26" i="17"/>
  <c r="K63" i="17"/>
  <c r="D82" i="17"/>
  <c r="D83" i="17" s="1"/>
  <c r="L17" i="2" s="1"/>
  <c r="C26" i="17"/>
  <c r="H6" i="17"/>
  <c r="I6" i="17" s="1"/>
  <c r="J6" i="17" s="1"/>
  <c r="J26" i="17" s="1"/>
  <c r="D31" i="17"/>
  <c r="D35" i="17" s="1"/>
  <c r="D16" i="18"/>
  <c r="I16" i="18" s="1"/>
  <c r="J16" i="18" s="1"/>
  <c r="K16" i="18" s="1"/>
  <c r="D15" i="18"/>
  <c r="D24" i="18"/>
  <c r="D22" i="18"/>
  <c r="I22" i="18" s="1"/>
  <c r="J22" i="18" s="1"/>
  <c r="M22" i="18" s="1"/>
  <c r="D13" i="18"/>
  <c r="D6" i="18"/>
  <c r="I6" i="18" s="1"/>
  <c r="J6" i="18" s="1"/>
  <c r="K6" i="18" s="1"/>
  <c r="D11" i="18"/>
  <c r="D12" i="18"/>
  <c r="I12" i="18" s="1"/>
  <c r="J12" i="18" s="1"/>
  <c r="K12" i="18" s="1"/>
  <c r="D21" i="18"/>
  <c r="I21" i="18" s="1"/>
  <c r="D10" i="18"/>
  <c r="I10" i="18" s="1"/>
  <c r="J10" i="18" s="1"/>
  <c r="M10" i="18" s="1"/>
  <c r="D14" i="18"/>
  <c r="I14" i="18" s="1"/>
  <c r="J14" i="18" s="1"/>
  <c r="M14" i="18" s="1"/>
  <c r="F66" i="17"/>
  <c r="H66" i="17" s="1"/>
  <c r="F31" i="17"/>
  <c r="H29" i="17"/>
  <c r="D28" i="18"/>
  <c r="C30" i="18"/>
  <c r="C34" i="18" s="1"/>
  <c r="D26" i="17"/>
  <c r="H26" i="17" s="1"/>
  <c r="D9" i="19"/>
  <c r="C17" i="19"/>
  <c r="C17" i="18"/>
  <c r="D9" i="18"/>
  <c r="C25" i="18"/>
  <c r="D20" i="18"/>
  <c r="C31" i="17"/>
  <c r="C35" i="17" s="1"/>
  <c r="F34" i="18"/>
  <c r="F66" i="18"/>
  <c r="I66" i="18" s="1"/>
  <c r="C56" i="19"/>
  <c r="F28" i="19"/>
  <c r="C17" i="17"/>
  <c r="D9" i="17"/>
  <c r="F67" i="19"/>
  <c r="D28" i="19"/>
  <c r="D30" i="19" s="1"/>
  <c r="C30" i="19"/>
  <c r="C69" i="19"/>
  <c r="D20" i="19"/>
  <c r="C25" i="19"/>
  <c r="H35" i="19"/>
  <c r="H39" i="19"/>
  <c r="M25" i="19"/>
  <c r="F63" i="17"/>
  <c r="H63" i="17" s="1"/>
  <c r="K25" i="18" l="1"/>
  <c r="M25" i="18"/>
  <c r="F70" i="18"/>
  <c r="F35" i="18"/>
  <c r="F69" i="19"/>
  <c r="I67" i="19"/>
  <c r="D17" i="19"/>
  <c r="I17" i="19" s="1"/>
  <c r="I9" i="19"/>
  <c r="J9" i="19" s="1"/>
  <c r="L9" i="19" s="1"/>
  <c r="L25" i="19" s="1"/>
  <c r="D25" i="19"/>
  <c r="I25" i="19" s="1"/>
  <c r="I20" i="19"/>
  <c r="J20" i="19" s="1"/>
  <c r="L20" i="19" s="1"/>
  <c r="D25" i="18"/>
  <c r="I25" i="18" s="1"/>
  <c r="I20" i="18"/>
  <c r="J20" i="18" s="1"/>
  <c r="D30" i="18"/>
  <c r="I28" i="18"/>
  <c r="F30" i="19"/>
  <c r="I28" i="19"/>
  <c r="D17" i="18"/>
  <c r="I17" i="18" s="1"/>
  <c r="I9" i="18"/>
  <c r="J9" i="18" s="1"/>
  <c r="F35" i="17"/>
  <c r="F68" i="17"/>
  <c r="H68" i="17" s="1"/>
  <c r="H31" i="17"/>
  <c r="H9" i="17"/>
  <c r="I9" i="17" s="1"/>
  <c r="K9" i="17" s="1"/>
  <c r="K26" i="17" s="1"/>
  <c r="D17" i="17"/>
  <c r="H17" i="17" s="1"/>
  <c r="D34" i="18" l="1"/>
  <c r="J34" i="18" s="1"/>
  <c r="I30" i="18"/>
  <c r="F73" i="19"/>
  <c r="I69" i="19"/>
  <c r="F72" i="17"/>
  <c r="I72" i="17" s="1"/>
  <c r="F36" i="17"/>
  <c r="H36" i="17" s="1"/>
  <c r="I35" i="17"/>
  <c r="F72" i="18"/>
  <c r="J71" i="18" s="1"/>
  <c r="I35" i="18"/>
  <c r="I30" i="19"/>
  <c r="F34" i="19"/>
  <c r="F35" i="19" l="1"/>
  <c r="J34" i="19"/>
  <c r="F39" i="19"/>
  <c r="F74" i="19"/>
  <c r="J73" i="19"/>
  <c r="G74" i="19" l="1"/>
  <c r="I74" i="19"/>
  <c r="G35" i="19"/>
  <c r="I35" i="19"/>
  <c r="F8" i="7" l="1"/>
  <c r="E78" i="13" s="1"/>
  <c r="G8" i="7"/>
  <c r="D78" i="13" s="1"/>
  <c r="H8" i="7"/>
  <c r="C78" i="13" s="1"/>
  <c r="L27" i="4" l="1"/>
  <c r="L27" i="2"/>
  <c r="G63" i="14"/>
  <c r="C63" i="14"/>
  <c r="H62" i="14"/>
  <c r="E62" i="14"/>
  <c r="E63" i="14" s="1"/>
  <c r="D62" i="14"/>
  <c r="D63" i="14" s="1"/>
  <c r="C62" i="14"/>
  <c r="E61" i="14"/>
  <c r="D61" i="14"/>
  <c r="C61" i="14"/>
  <c r="P60" i="14"/>
  <c r="I60" i="14"/>
  <c r="E60" i="14"/>
  <c r="D60" i="14"/>
  <c r="Q60" i="14" s="1"/>
  <c r="C60" i="14"/>
  <c r="C55" i="14"/>
  <c r="N55" i="14" s="1"/>
  <c r="D50" i="14"/>
  <c r="D48" i="14"/>
  <c r="D54" i="14" s="1"/>
  <c r="E44" i="14"/>
  <c r="D44" i="14"/>
  <c r="E43" i="14"/>
  <c r="D43" i="14"/>
  <c r="V42" i="14"/>
  <c r="I42" i="14"/>
  <c r="H42" i="14"/>
  <c r="H47" i="14" s="1"/>
  <c r="G40" i="14"/>
  <c r="P61" i="14" s="1"/>
  <c r="G32" i="14"/>
  <c r="F32" i="14"/>
  <c r="F34" i="14" s="1"/>
  <c r="G31" i="14"/>
  <c r="F31" i="14"/>
  <c r="G30" i="14"/>
  <c r="F30" i="14"/>
  <c r="G28" i="14"/>
  <c r="F28" i="14"/>
  <c r="G27" i="14"/>
  <c r="F27" i="14"/>
  <c r="G23" i="14"/>
  <c r="F23" i="14"/>
  <c r="G22" i="14"/>
  <c r="H22" i="14" s="1"/>
  <c r="F22" i="14"/>
  <c r="L27" i="3" s="1"/>
  <c r="G21" i="14"/>
  <c r="F21" i="14"/>
  <c r="E21" i="14"/>
  <c r="H21" i="14" s="1"/>
  <c r="G20" i="14"/>
  <c r="H20" i="14" s="1"/>
  <c r="F20" i="14"/>
  <c r="L28" i="3" s="1"/>
  <c r="E20" i="14"/>
  <c r="L28" i="4" s="1"/>
  <c r="G19" i="14"/>
  <c r="L26" i="2" s="1"/>
  <c r="F19" i="14"/>
  <c r="L26" i="3" s="1"/>
  <c r="E19" i="14"/>
  <c r="H17" i="14"/>
  <c r="C13" i="13"/>
  <c r="C47" i="13" s="1"/>
  <c r="C53" i="13" s="1"/>
  <c r="C57" i="13" s="1"/>
  <c r="D13" i="13"/>
  <c r="E13" i="13"/>
  <c r="C19" i="13"/>
  <c r="D19" i="13"/>
  <c r="E19" i="13"/>
  <c r="C24" i="13"/>
  <c r="D24" i="13"/>
  <c r="E24" i="13"/>
  <c r="C29" i="13"/>
  <c r="D29" i="13"/>
  <c r="E29" i="13"/>
  <c r="C37" i="13"/>
  <c r="D37" i="13"/>
  <c r="E37" i="13"/>
  <c r="C45" i="13"/>
  <c r="D45" i="13"/>
  <c r="E45" i="13"/>
  <c r="D47" i="13"/>
  <c r="D53" i="13" s="1"/>
  <c r="D57" i="13" s="1"/>
  <c r="E47" i="13"/>
  <c r="E53" i="13" s="1"/>
  <c r="E57" i="13" s="1"/>
  <c r="C51" i="13"/>
  <c r="D51" i="13"/>
  <c r="E51" i="13"/>
  <c r="C68" i="13"/>
  <c r="K28" i="12" s="1"/>
  <c r="D68" i="13"/>
  <c r="L28" i="12" s="1"/>
  <c r="E68" i="13"/>
  <c r="M28" i="12" s="1"/>
  <c r="C84" i="13"/>
  <c r="F16" i="12" s="1"/>
  <c r="D84" i="13"/>
  <c r="E84" i="13"/>
  <c r="C88" i="13"/>
  <c r="C93" i="13" s="1"/>
  <c r="D88" i="13"/>
  <c r="D93" i="13" s="1"/>
  <c r="E88" i="13"/>
  <c r="E93" i="13" s="1"/>
  <c r="F9" i="12"/>
  <c r="G9" i="12"/>
  <c r="H9" i="12"/>
  <c r="G16" i="12"/>
  <c r="H16" i="12"/>
  <c r="K16" i="12"/>
  <c r="L16" i="12"/>
  <c r="M16" i="12"/>
  <c r="F28" i="12"/>
  <c r="G28" i="12"/>
  <c r="H28" i="12"/>
  <c r="F35" i="12"/>
  <c r="G35" i="12"/>
  <c r="H35" i="12"/>
  <c r="K35" i="12"/>
  <c r="L35" i="12"/>
  <c r="M35" i="12"/>
  <c r="D9" i="11"/>
  <c r="G9" i="11"/>
  <c r="I9" i="11"/>
  <c r="J9" i="11"/>
  <c r="D10" i="11"/>
  <c r="G10" i="11" s="1"/>
  <c r="D11" i="11"/>
  <c r="G11" i="11" s="1"/>
  <c r="J11" i="11" s="1"/>
  <c r="K11" i="11" s="1"/>
  <c r="I11" i="11"/>
  <c r="D12" i="11"/>
  <c r="G12" i="11"/>
  <c r="I12" i="11"/>
  <c r="J12" i="11"/>
  <c r="L12" i="11" s="1"/>
  <c r="D13" i="11"/>
  <c r="I13" i="11" s="1"/>
  <c r="G13" i="11"/>
  <c r="D14" i="11"/>
  <c r="G14" i="11"/>
  <c r="I14" i="11"/>
  <c r="J14" i="11"/>
  <c r="K14" i="11"/>
  <c r="D15" i="11"/>
  <c r="G15" i="11" s="1"/>
  <c r="J15" i="11" s="1"/>
  <c r="L15" i="11" s="1"/>
  <c r="I15" i="11"/>
  <c r="K16" i="11"/>
  <c r="L16" i="11"/>
  <c r="D21" i="11"/>
  <c r="G21" i="11"/>
  <c r="I21" i="11"/>
  <c r="J21" i="11"/>
  <c r="K21" i="11"/>
  <c r="D22" i="11"/>
  <c r="G22" i="11" s="1"/>
  <c r="D23" i="11"/>
  <c r="G23" i="11"/>
  <c r="I23" i="11"/>
  <c r="J23" i="11"/>
  <c r="L23" i="11" s="1"/>
  <c r="L29" i="11" s="1"/>
  <c r="D24" i="11"/>
  <c r="G24" i="11"/>
  <c r="I24" i="11"/>
  <c r="J24" i="11"/>
  <c r="K24" i="11"/>
  <c r="D25" i="11"/>
  <c r="I25" i="11" s="1"/>
  <c r="G25" i="11"/>
  <c r="D26" i="11"/>
  <c r="G26" i="11"/>
  <c r="I26" i="11"/>
  <c r="J26" i="11"/>
  <c r="L26" i="11"/>
  <c r="K27" i="11"/>
  <c r="L27" i="11"/>
  <c r="D32" i="11"/>
  <c r="G32" i="11"/>
  <c r="J32" i="11" s="1"/>
  <c r="K32" i="11" s="1"/>
  <c r="I32" i="11"/>
  <c r="D33" i="11"/>
  <c r="G33" i="11"/>
  <c r="I33" i="11"/>
  <c r="J33" i="11"/>
  <c r="K33" i="11"/>
  <c r="D34" i="11"/>
  <c r="G34" i="11" s="1"/>
  <c r="D35" i="11"/>
  <c r="G35" i="11"/>
  <c r="I35" i="11"/>
  <c r="J35" i="11"/>
  <c r="K35" i="11" s="1"/>
  <c r="D36" i="11"/>
  <c r="G36" i="11"/>
  <c r="I36" i="11"/>
  <c r="J36" i="11"/>
  <c r="K36" i="11"/>
  <c r="D37" i="11"/>
  <c r="I37" i="11" s="1"/>
  <c r="G37" i="11"/>
  <c r="K9" i="12" l="1"/>
  <c r="F42" i="12"/>
  <c r="K42" i="12"/>
  <c r="G42" i="12"/>
  <c r="L42" i="12"/>
  <c r="H42" i="12"/>
  <c r="M42" i="12"/>
  <c r="Q61" i="14"/>
  <c r="Q62" i="14" s="1"/>
  <c r="Q63" i="14" s="1"/>
  <c r="L28" i="2"/>
  <c r="P62" i="14"/>
  <c r="R62" i="14" s="1"/>
  <c r="N48" i="14"/>
  <c r="D51" i="14"/>
  <c r="L21" i="14" s="1"/>
  <c r="L26" i="4"/>
  <c r="L61" i="14"/>
  <c r="J44" i="14"/>
  <c r="J42" i="14" s="1"/>
  <c r="K42" i="14" s="1"/>
  <c r="D55" i="14"/>
  <c r="H55" i="14" s="1"/>
  <c r="K55" i="14" s="1"/>
  <c r="V44" i="14"/>
  <c r="V45" i="14" s="1"/>
  <c r="V52" i="14" s="1"/>
  <c r="V53" i="14" s="1"/>
  <c r="P63" i="14"/>
  <c r="M43" i="14"/>
  <c r="N43" i="14" s="1"/>
  <c r="O48" i="14" s="1"/>
  <c r="G43" i="14"/>
  <c r="H43" i="14" s="1"/>
  <c r="V43" i="14"/>
  <c r="R60" i="14"/>
  <c r="H19" i="14"/>
  <c r="I45" i="14"/>
  <c r="E66" i="13"/>
  <c r="D66" i="13"/>
  <c r="C66" i="13"/>
  <c r="L9" i="12"/>
  <c r="M9" i="12"/>
  <c r="K40" i="11"/>
  <c r="J25" i="11"/>
  <c r="K25" i="11" s="1"/>
  <c r="J13" i="11"/>
  <c r="K13" i="11" s="1"/>
  <c r="J10" i="11"/>
  <c r="K10" i="11" s="1"/>
  <c r="J22" i="11"/>
  <c r="K22" i="11" s="1"/>
  <c r="K29" i="11" s="1"/>
  <c r="M29" i="11" s="1"/>
  <c r="L18" i="11"/>
  <c r="J37" i="11"/>
  <c r="L37" i="11" s="1"/>
  <c r="I34" i="11"/>
  <c r="J34" i="11" s="1"/>
  <c r="L34" i="11" s="1"/>
  <c r="L40" i="11" s="1"/>
  <c r="I22" i="11"/>
  <c r="I10" i="11"/>
  <c r="K20" i="4" l="1"/>
  <c r="L20" i="4"/>
  <c r="L20" i="2"/>
  <c r="K20" i="2"/>
  <c r="L20" i="3"/>
  <c r="K20" i="3"/>
  <c r="L22" i="14"/>
  <c r="L19" i="14"/>
  <c r="Q31" i="14"/>
  <c r="P48" i="14"/>
  <c r="L20" i="14"/>
  <c r="J43" i="14"/>
  <c r="K47" i="14"/>
  <c r="H46" i="14"/>
  <c r="H44" i="14"/>
  <c r="I43" i="14"/>
  <c r="I46" i="14" s="1"/>
  <c r="R63" i="14"/>
  <c r="G25" i="12"/>
  <c r="G6" i="12"/>
  <c r="F6" i="12"/>
  <c r="F25" i="12"/>
  <c r="H6" i="12"/>
  <c r="H25" i="12"/>
  <c r="K18" i="11"/>
  <c r="M18" i="11" s="1"/>
  <c r="M40" i="11"/>
  <c r="H45" i="14" l="1"/>
  <c r="H57" i="14"/>
  <c r="K43" i="14"/>
  <c r="L43" i="14"/>
  <c r="L44" i="14" s="1"/>
  <c r="L57" i="14" s="1"/>
  <c r="E23" i="14" s="1"/>
  <c r="K46" i="14" l="1"/>
  <c r="K44" i="14"/>
  <c r="H23" i="14"/>
  <c r="L23" i="14"/>
  <c r="E27" i="14"/>
  <c r="E28" i="14" l="1"/>
  <c r="E30" i="14" s="1"/>
  <c r="L27" i="14"/>
  <c r="H27" i="14"/>
  <c r="K45" i="14"/>
  <c r="K57" i="14"/>
  <c r="L30" i="14" l="1"/>
  <c r="H30" i="14"/>
  <c r="E31" i="14"/>
  <c r="H28" i="14"/>
  <c r="L28" i="14"/>
  <c r="E32" i="14" l="1"/>
  <c r="E34" i="14" l="1"/>
  <c r="H32" i="14"/>
  <c r="H30" i="7" l="1"/>
  <c r="G30" i="7"/>
  <c r="F30" i="7"/>
  <c r="C70" i="13"/>
  <c r="D70" i="13"/>
  <c r="E70" i="13"/>
  <c r="L7" i="12" l="1"/>
  <c r="L8" i="12" s="1"/>
  <c r="L26" i="12"/>
  <c r="L27" i="12" s="1"/>
  <c r="L29" i="12" s="1"/>
  <c r="L34" i="12" s="1"/>
  <c r="L36" i="12" s="1"/>
  <c r="L38" i="12" s="1"/>
  <c r="L40" i="12" s="1"/>
  <c r="L19" i="3" s="1"/>
  <c r="D75" i="13"/>
  <c r="K26" i="12"/>
  <c r="K27" i="12" s="1"/>
  <c r="K29" i="12" s="1"/>
  <c r="K34" i="12" s="1"/>
  <c r="K36" i="12" s="1"/>
  <c r="K38" i="12" s="1"/>
  <c r="K40" i="12" s="1"/>
  <c r="L19" i="4" s="1"/>
  <c r="C75" i="13"/>
  <c r="K7" i="12"/>
  <c r="K8" i="12" s="1"/>
  <c r="F21" i="7"/>
  <c r="F22" i="7" s="1"/>
  <c r="F23" i="7" s="1"/>
  <c r="H12" i="2" s="1"/>
  <c r="G21" i="7"/>
  <c r="G22" i="7" s="1"/>
  <c r="G23" i="7" s="1"/>
  <c r="H12" i="3" s="1"/>
  <c r="H21" i="7"/>
  <c r="E75" i="13"/>
  <c r="M7" i="12"/>
  <c r="M8" i="12" s="1"/>
  <c r="M26" i="12"/>
  <c r="M27" i="12" s="1"/>
  <c r="M29" i="12" s="1"/>
  <c r="M34" i="12" s="1"/>
  <c r="M36" i="12" s="1"/>
  <c r="M38" i="12" s="1"/>
  <c r="M40" i="12" s="1"/>
  <c r="L19" i="2" s="1"/>
  <c r="B8" i="9"/>
  <c r="D6" i="9"/>
  <c r="D8" i="9" s="1"/>
  <c r="C6" i="9"/>
  <c r="C8" i="9" s="1"/>
  <c r="B6" i="9"/>
  <c r="O2" i="8"/>
  <c r="S2" i="8"/>
  <c r="T2" i="8"/>
  <c r="U2" i="8"/>
  <c r="V2" i="8"/>
  <c r="W2" i="8"/>
  <c r="W11" i="8" s="1"/>
  <c r="O3" i="8"/>
  <c r="O4" i="8"/>
  <c r="S4" i="8"/>
  <c r="T4" i="8"/>
  <c r="U4" i="8"/>
  <c r="V4" i="8"/>
  <c r="W4" i="8"/>
  <c r="O5" i="8"/>
  <c r="O11" i="8" s="1"/>
  <c r="S5" i="8"/>
  <c r="T5" i="8"/>
  <c r="U5" i="8"/>
  <c r="V5" i="8"/>
  <c r="W5" i="8"/>
  <c r="O6" i="8"/>
  <c r="O7" i="8"/>
  <c r="O8" i="8"/>
  <c r="O9" i="8"/>
  <c r="S9" i="8"/>
  <c r="S11" i="8" s="1"/>
  <c r="S17" i="8" s="1"/>
  <c r="T9" i="8"/>
  <c r="U9" i="8"/>
  <c r="V9" i="8"/>
  <c r="W9" i="8"/>
  <c r="I11" i="8"/>
  <c r="I17" i="8" s="1"/>
  <c r="J11" i="8"/>
  <c r="J17" i="8" s="1"/>
  <c r="K11" i="8"/>
  <c r="K17" i="8" s="1"/>
  <c r="L11" i="8"/>
  <c r="M11" i="8"/>
  <c r="T11" i="8"/>
  <c r="T17" i="8" s="1"/>
  <c r="U11" i="8"/>
  <c r="U17" i="8" s="1"/>
  <c r="V11" i="8"/>
  <c r="S15" i="8"/>
  <c r="T15" i="8"/>
  <c r="U15" i="8"/>
  <c r="V15" i="8"/>
  <c r="W15" i="8"/>
  <c r="H22" i="7" l="1"/>
  <c r="H23" i="7" s="1"/>
  <c r="H12" i="4" s="1"/>
  <c r="H26" i="7"/>
  <c r="H32" i="7" s="1"/>
  <c r="H33" i="7" s="1"/>
  <c r="L16" i="4" s="1"/>
  <c r="K10" i="12"/>
  <c r="K15" i="12"/>
  <c r="K17" i="12" s="1"/>
  <c r="K19" i="12" s="1"/>
  <c r="K21" i="12" s="1"/>
  <c r="K19" i="4" s="1"/>
  <c r="F26" i="12"/>
  <c r="F27" i="12" s="1"/>
  <c r="F30" i="12" s="1"/>
  <c r="F31" i="12" s="1"/>
  <c r="F7" i="12"/>
  <c r="F8" i="12" s="1"/>
  <c r="M10" i="12"/>
  <c r="M15" i="12"/>
  <c r="M17" i="12" s="1"/>
  <c r="M19" i="12" s="1"/>
  <c r="M21" i="12" s="1"/>
  <c r="K19" i="2" s="1"/>
  <c r="G7" i="12"/>
  <c r="G8" i="12" s="1"/>
  <c r="G11" i="12" s="1"/>
  <c r="G12" i="12" s="1"/>
  <c r="G14" i="12" s="1"/>
  <c r="G15" i="12" s="1"/>
  <c r="G17" i="12" s="1"/>
  <c r="G19" i="12" s="1"/>
  <c r="G21" i="12" s="1"/>
  <c r="G26" i="12"/>
  <c r="G27" i="12" s="1"/>
  <c r="G30" i="12" s="1"/>
  <c r="G31" i="12" s="1"/>
  <c r="G33" i="12" s="1"/>
  <c r="G34" i="12" s="1"/>
  <c r="G36" i="12" s="1"/>
  <c r="G38" i="12" s="1"/>
  <c r="G40" i="12" s="1"/>
  <c r="G26" i="7"/>
  <c r="G32" i="7" s="1"/>
  <c r="G33" i="7" s="1"/>
  <c r="L16" i="3" s="1"/>
  <c r="H7" i="12"/>
  <c r="H8" i="12" s="1"/>
  <c r="H11" i="12" s="1"/>
  <c r="H12" i="12" s="1"/>
  <c r="H14" i="12" s="1"/>
  <c r="H15" i="12" s="1"/>
  <c r="H17" i="12" s="1"/>
  <c r="H19" i="12" s="1"/>
  <c r="H21" i="12" s="1"/>
  <c r="H26" i="12"/>
  <c r="H27" i="12" s="1"/>
  <c r="H30" i="12" s="1"/>
  <c r="H31" i="12" s="1"/>
  <c r="H33" i="12" s="1"/>
  <c r="H34" i="12" s="1"/>
  <c r="H36" i="12" s="1"/>
  <c r="H38" i="12" s="1"/>
  <c r="H40" i="12" s="1"/>
  <c r="F26" i="7"/>
  <c r="F32" i="7" s="1"/>
  <c r="F33" i="7" s="1"/>
  <c r="L16" i="2" s="1"/>
  <c r="L15" i="12"/>
  <c r="L17" i="12" s="1"/>
  <c r="L19" i="12" s="1"/>
  <c r="L21" i="12" s="1"/>
  <c r="K19" i="3" s="1"/>
  <c r="L10" i="12"/>
  <c r="I13" i="7"/>
  <c r="J13" i="7"/>
  <c r="H13" i="7"/>
  <c r="G13" i="7"/>
  <c r="J19" i="8" s="1"/>
  <c r="J21" i="8" s="1"/>
  <c r="F10" i="3" s="1"/>
  <c r="F13" i="7"/>
  <c r="I19" i="8" s="1"/>
  <c r="I21" i="8" s="1"/>
  <c r="F10" i="2" s="1"/>
  <c r="H4" i="7"/>
  <c r="G4" i="7"/>
  <c r="F4" i="7"/>
  <c r="F12" i="3" l="1"/>
  <c r="F11" i="12"/>
  <c r="F12" i="12" s="1"/>
  <c r="F33" i="12"/>
  <c r="F34" i="12" s="1"/>
  <c r="F36" i="12" s="1"/>
  <c r="F38" i="12" s="1"/>
  <c r="F40" i="12" s="1"/>
  <c r="F12" i="4"/>
  <c r="K19" i="8"/>
  <c r="K21" i="8" s="1"/>
  <c r="F10" i="4" s="1"/>
  <c r="F12" i="2"/>
  <c r="G40" i="7"/>
  <c r="L45" i="3" s="1"/>
  <c r="G39" i="7"/>
  <c r="L44" i="3" s="1"/>
  <c r="F40" i="7"/>
  <c r="L45" i="2" s="1"/>
  <c r="F39" i="7"/>
  <c r="L44" i="2" s="1"/>
  <c r="H39" i="7"/>
  <c r="L44" i="4" s="1"/>
  <c r="H40" i="7"/>
  <c r="L45" i="4" s="1"/>
  <c r="K20" i="5"/>
  <c r="F14" i="12" l="1"/>
  <c r="F15" i="12" s="1"/>
  <c r="F17" i="12" s="1"/>
  <c r="F19" i="12" s="1"/>
  <c r="F21" i="12" s="1"/>
  <c r="K1" i="2"/>
  <c r="L45" i="5"/>
  <c r="L44" i="5"/>
  <c r="L28" i="5"/>
  <c r="L27" i="5"/>
  <c r="L26" i="5"/>
  <c r="K19" i="5"/>
  <c r="L20" i="5"/>
  <c r="L19" i="5"/>
  <c r="L18" i="5"/>
  <c r="L17" i="5"/>
  <c r="L16" i="5"/>
  <c r="H12" i="5"/>
  <c r="F12" i="5"/>
  <c r="F10" i="5"/>
  <c r="F9" i="5"/>
  <c r="L46" i="4"/>
  <c r="L46" i="3"/>
  <c r="L46" i="2"/>
  <c r="K1" i="4" l="1"/>
  <c r="K1" i="3"/>
  <c r="L46" i="5" l="1"/>
  <c r="F11" i="5"/>
  <c r="J44" i="5" l="1"/>
  <c r="J46" i="5" s="1"/>
  <c r="J37" i="5" s="1"/>
  <c r="L37" i="5"/>
  <c r="K45" i="5"/>
  <c r="H45" i="5"/>
  <c r="K44" i="5"/>
  <c r="H44" i="5"/>
  <c r="F37" i="5"/>
  <c r="L29" i="5"/>
  <c r="J29" i="5"/>
  <c r="F29" i="5"/>
  <c r="K28" i="5"/>
  <c r="H28" i="5"/>
  <c r="K27" i="5"/>
  <c r="H27" i="5"/>
  <c r="K26" i="5"/>
  <c r="H26" i="5"/>
  <c r="F22" i="5"/>
  <c r="H20" i="5"/>
  <c r="H19" i="5"/>
  <c r="K18" i="5"/>
  <c r="H18" i="5"/>
  <c r="K17" i="5"/>
  <c r="H17" i="5"/>
  <c r="K16" i="5"/>
  <c r="H16" i="5"/>
  <c r="G12" i="5"/>
  <c r="B12" i="5"/>
  <c r="B16" i="5" s="1"/>
  <c r="H10" i="5"/>
  <c r="H9" i="5"/>
  <c r="F33" i="4"/>
  <c r="J33" i="4" s="1"/>
  <c r="F33" i="3"/>
  <c r="J33" i="3" s="1"/>
  <c r="L37" i="4"/>
  <c r="K45" i="4"/>
  <c r="H45" i="4"/>
  <c r="K44" i="4"/>
  <c r="H44" i="4"/>
  <c r="F37" i="4"/>
  <c r="L29" i="4"/>
  <c r="J29" i="4"/>
  <c r="F29" i="4"/>
  <c r="K28" i="4"/>
  <c r="H28" i="4"/>
  <c r="K27" i="4"/>
  <c r="H27" i="4"/>
  <c r="K26" i="4"/>
  <c r="H26" i="4"/>
  <c r="H20" i="4"/>
  <c r="H19" i="4"/>
  <c r="K18" i="4"/>
  <c r="H18" i="4"/>
  <c r="K17" i="4"/>
  <c r="H17" i="4"/>
  <c r="K16" i="4"/>
  <c r="H16" i="4"/>
  <c r="G12" i="4"/>
  <c r="G19" i="4" s="1"/>
  <c r="B12" i="4"/>
  <c r="B16" i="4" s="1"/>
  <c r="F11" i="4"/>
  <c r="F22" i="4" s="1"/>
  <c r="F31" i="4" s="1"/>
  <c r="J10" i="4"/>
  <c r="H10" i="4"/>
  <c r="J9" i="4"/>
  <c r="H9" i="4"/>
  <c r="L9" i="4" s="1"/>
  <c r="L37" i="2"/>
  <c r="K45" i="2"/>
  <c r="H45" i="2"/>
  <c r="K44" i="2"/>
  <c r="H44" i="2"/>
  <c r="F37" i="2"/>
  <c r="J44" i="2" s="1"/>
  <c r="F33" i="2"/>
  <c r="L29" i="2"/>
  <c r="J29" i="2"/>
  <c r="F29" i="2"/>
  <c r="K28" i="2"/>
  <c r="H28" i="2"/>
  <c r="K27" i="2"/>
  <c r="H27" i="2"/>
  <c r="K26" i="2"/>
  <c r="H26" i="2"/>
  <c r="H20" i="2"/>
  <c r="H19" i="2"/>
  <c r="K18" i="2"/>
  <c r="H18" i="2"/>
  <c r="K17" i="2"/>
  <c r="H17" i="2"/>
  <c r="K16" i="2"/>
  <c r="H16" i="2"/>
  <c r="G12" i="2"/>
  <c r="B12" i="2"/>
  <c r="B16" i="2" s="1"/>
  <c r="F11" i="2"/>
  <c r="F22" i="2" s="1"/>
  <c r="J10" i="2"/>
  <c r="H10" i="2"/>
  <c r="L10" i="2" s="1"/>
  <c r="J9" i="2"/>
  <c r="H9" i="2"/>
  <c r="F37" i="3"/>
  <c r="J44" i="3" s="1"/>
  <c r="J46" i="3" s="1"/>
  <c r="J37" i="3" s="1"/>
  <c r="H9" i="3"/>
  <c r="L9" i="3" s="1"/>
  <c r="K9" i="3" s="1"/>
  <c r="J9" i="3"/>
  <c r="H10" i="3"/>
  <c r="J10" i="3"/>
  <c r="F11" i="3"/>
  <c r="F22" i="3" s="1"/>
  <c r="B12" i="3"/>
  <c r="B16" i="3" s="1"/>
  <c r="G12" i="3"/>
  <c r="G20" i="3" s="1"/>
  <c r="H16" i="3"/>
  <c r="K16" i="3"/>
  <c r="H17" i="3"/>
  <c r="K17" i="3"/>
  <c r="H18" i="3"/>
  <c r="K18" i="3"/>
  <c r="H19" i="3"/>
  <c r="H20" i="3"/>
  <c r="H26" i="3"/>
  <c r="K26" i="3"/>
  <c r="H27" i="3"/>
  <c r="K27" i="3"/>
  <c r="H28" i="3"/>
  <c r="K28" i="3"/>
  <c r="F29" i="3"/>
  <c r="J29" i="3"/>
  <c r="L29" i="3"/>
  <c r="G33" i="3"/>
  <c r="H44" i="3"/>
  <c r="H46" i="3" s="1"/>
  <c r="K44" i="3"/>
  <c r="H45" i="3"/>
  <c r="K45" i="3"/>
  <c r="L37" i="3"/>
  <c r="H46" i="5" l="1"/>
  <c r="H46" i="4"/>
  <c r="H46" i="2"/>
  <c r="K46" i="2"/>
  <c r="G19" i="3"/>
  <c r="G45" i="3"/>
  <c r="H11" i="4"/>
  <c r="H22" i="4" s="1"/>
  <c r="G33" i="4"/>
  <c r="F35" i="4"/>
  <c r="F39" i="4" s="1"/>
  <c r="G16" i="3"/>
  <c r="G44" i="3"/>
  <c r="G9" i="3"/>
  <c r="H11" i="3"/>
  <c r="H22" i="3" s="1"/>
  <c r="H37" i="2"/>
  <c r="J44" i="4"/>
  <c r="J46" i="4" s="1"/>
  <c r="J37" i="4" s="1"/>
  <c r="F33" i="5"/>
  <c r="G33" i="5" s="1"/>
  <c r="G17" i="3"/>
  <c r="G33" i="2"/>
  <c r="H33" i="2" s="1"/>
  <c r="L33" i="2" s="1"/>
  <c r="K29" i="2"/>
  <c r="G27" i="3"/>
  <c r="F31" i="3"/>
  <c r="F35" i="3" s="1"/>
  <c r="F39" i="3" s="1"/>
  <c r="J33" i="2"/>
  <c r="G18" i="2"/>
  <c r="G16" i="2"/>
  <c r="G20" i="4"/>
  <c r="G16" i="4"/>
  <c r="H29" i="3"/>
  <c r="G26" i="3"/>
  <c r="G18" i="3"/>
  <c r="G17" i="2"/>
  <c r="J10" i="5"/>
  <c r="J46" i="2"/>
  <c r="J35" i="2" s="1"/>
  <c r="G28" i="5"/>
  <c r="H29" i="4"/>
  <c r="K29" i="4"/>
  <c r="K46" i="4"/>
  <c r="K37" i="4" s="1"/>
  <c r="J11" i="4"/>
  <c r="J22" i="4" s="1"/>
  <c r="J31" i="4" s="1"/>
  <c r="J35" i="4" s="1"/>
  <c r="J9" i="5"/>
  <c r="G27" i="4"/>
  <c r="H37" i="4"/>
  <c r="G17" i="4"/>
  <c r="G18" i="4"/>
  <c r="K33" i="4"/>
  <c r="G45" i="4"/>
  <c r="H37" i="5"/>
  <c r="J11" i="3"/>
  <c r="J22" i="3" s="1"/>
  <c r="J31" i="3" s="1"/>
  <c r="J35" i="3" s="1"/>
  <c r="J39" i="3" s="1"/>
  <c r="K46" i="5"/>
  <c r="K37" i="5" s="1"/>
  <c r="K46" i="3"/>
  <c r="K37" i="3" s="1"/>
  <c r="H37" i="3"/>
  <c r="K29" i="3"/>
  <c r="K37" i="2"/>
  <c r="K10" i="2"/>
  <c r="G10" i="2" s="1"/>
  <c r="J11" i="2"/>
  <c r="J22" i="2" s="1"/>
  <c r="J31" i="2" s="1"/>
  <c r="G44" i="2"/>
  <c r="G46" i="2" s="1"/>
  <c r="G26" i="2"/>
  <c r="G27" i="2"/>
  <c r="H11" i="2"/>
  <c r="H22" i="2" s="1"/>
  <c r="H29" i="2"/>
  <c r="H11" i="5"/>
  <c r="H22" i="5" s="1"/>
  <c r="H29" i="5"/>
  <c r="G20" i="2"/>
  <c r="G28" i="2"/>
  <c r="F31" i="2"/>
  <c r="F35" i="2" s="1"/>
  <c r="F39" i="2" s="1"/>
  <c r="F31" i="5"/>
  <c r="G44" i="5"/>
  <c r="G45" i="5"/>
  <c r="G16" i="5"/>
  <c r="G20" i="5"/>
  <c r="G26" i="5"/>
  <c r="G19" i="5"/>
  <c r="G17" i="5"/>
  <c r="G27" i="5"/>
  <c r="J33" i="5"/>
  <c r="K29" i="5"/>
  <c r="G18" i="5"/>
  <c r="L10" i="4"/>
  <c r="G28" i="4"/>
  <c r="H33" i="4"/>
  <c r="L33" i="4" s="1"/>
  <c r="K9" i="4"/>
  <c r="G26" i="4"/>
  <c r="G44" i="4"/>
  <c r="G45" i="2"/>
  <c r="L9" i="2"/>
  <c r="L9" i="5" s="1"/>
  <c r="G19" i="2"/>
  <c r="K33" i="2"/>
  <c r="K33" i="3"/>
  <c r="H33" i="3"/>
  <c r="L33" i="3" s="1"/>
  <c r="G28" i="3"/>
  <c r="L10" i="3"/>
  <c r="G46" i="3" l="1"/>
  <c r="G46" i="4"/>
  <c r="G46" i="5"/>
  <c r="G37" i="3"/>
  <c r="H31" i="3"/>
  <c r="H35" i="3" s="1"/>
  <c r="H39" i="3" s="1"/>
  <c r="J39" i="4"/>
  <c r="H31" i="4"/>
  <c r="H35" i="4" s="1"/>
  <c r="H39" i="4" s="1"/>
  <c r="J11" i="5"/>
  <c r="J22" i="5" s="1"/>
  <c r="J31" i="5" s="1"/>
  <c r="J35" i="5" s="1"/>
  <c r="J39" i="5" s="1"/>
  <c r="F35" i="5"/>
  <c r="F39" i="5" s="1"/>
  <c r="G29" i="2"/>
  <c r="H31" i="2"/>
  <c r="H35" i="2" s="1"/>
  <c r="H39" i="2" s="1"/>
  <c r="G29" i="3"/>
  <c r="G37" i="2"/>
  <c r="J37" i="2"/>
  <c r="J39" i="2" s="1"/>
  <c r="G29" i="4"/>
  <c r="G37" i="4"/>
  <c r="K10" i="4"/>
  <c r="G10" i="4" s="1"/>
  <c r="L10" i="5"/>
  <c r="K10" i="5" s="1"/>
  <c r="G10" i="5" s="1"/>
  <c r="H31" i="5"/>
  <c r="G37" i="5"/>
  <c r="K9" i="5"/>
  <c r="G29" i="5"/>
  <c r="H33" i="5"/>
  <c r="L33" i="5" s="1"/>
  <c r="K33" i="5"/>
  <c r="G9" i="4"/>
  <c r="L11" i="4"/>
  <c r="L22" i="4" s="1"/>
  <c r="L31" i="4" s="1"/>
  <c r="L35" i="4" s="1"/>
  <c r="L39" i="4" s="1"/>
  <c r="K9" i="2"/>
  <c r="L11" i="2"/>
  <c r="L22" i="2" s="1"/>
  <c r="L31" i="2" s="1"/>
  <c r="L35" i="2" s="1"/>
  <c r="L39" i="2" s="1"/>
  <c r="L11" i="3"/>
  <c r="L22" i="3" s="1"/>
  <c r="L31" i="3" s="1"/>
  <c r="L35" i="3" s="1"/>
  <c r="L39" i="3" s="1"/>
  <c r="K10" i="3"/>
  <c r="K11" i="4" l="1"/>
  <c r="K22" i="4" s="1"/>
  <c r="K31" i="4" s="1"/>
  <c r="K35" i="4" s="1"/>
  <c r="K39" i="4" s="1"/>
  <c r="G11" i="4"/>
  <c r="G22" i="4" s="1"/>
  <c r="G31" i="4" s="1"/>
  <c r="G35" i="4" s="1"/>
  <c r="G39" i="4" s="1"/>
  <c r="L11" i="5"/>
  <c r="L22" i="5" s="1"/>
  <c r="L31" i="5" s="1"/>
  <c r="L35" i="5" s="1"/>
  <c r="L39" i="5" s="1"/>
  <c r="K11" i="5"/>
  <c r="K22" i="5" s="1"/>
  <c r="K31" i="5" s="1"/>
  <c r="K35" i="5" s="1"/>
  <c r="K39" i="5" s="1"/>
  <c r="H35" i="5"/>
  <c r="H39" i="5" s="1"/>
  <c r="G9" i="5"/>
  <c r="G11" i="5" s="1"/>
  <c r="G22" i="5" s="1"/>
  <c r="G31" i="5" s="1"/>
  <c r="G35" i="5" s="1"/>
  <c r="G39" i="5" s="1"/>
  <c r="K11" i="2"/>
  <c r="K22" i="2" s="1"/>
  <c r="K31" i="2" s="1"/>
  <c r="K35" i="2" s="1"/>
  <c r="K39" i="2" s="1"/>
  <c r="G9" i="2"/>
  <c r="G11" i="2" s="1"/>
  <c r="G22" i="2" s="1"/>
  <c r="G31" i="2" s="1"/>
  <c r="G35" i="2" s="1"/>
  <c r="G39" i="2" s="1"/>
  <c r="G10" i="3"/>
  <c r="G11" i="3" s="1"/>
  <c r="G22" i="3" s="1"/>
  <c r="G31" i="3" s="1"/>
  <c r="G35" i="3" s="1"/>
  <c r="G39" i="3" s="1"/>
  <c r="K11" i="3"/>
  <c r="K22" i="3" s="1"/>
  <c r="K31" i="3" s="1"/>
  <c r="K35" i="3" s="1"/>
  <c r="K39" i="3" s="1"/>
</calcChain>
</file>

<file path=xl/comments1.xml><?xml version="1.0" encoding="utf-8"?>
<comments xmlns="http://schemas.openxmlformats.org/spreadsheetml/2006/main">
  <authors>
    <author>Karen Perrett</author>
  </authors>
  <commentList>
    <comment ref="F3" authorId="0">
      <text>
        <r>
          <rPr>
            <b/>
            <sz val="9"/>
            <color indexed="81"/>
            <rFont val="Tahoma"/>
            <family val="2"/>
          </rPr>
          <t>Karen Perrett:</t>
        </r>
        <r>
          <rPr>
            <sz val="9"/>
            <color indexed="81"/>
            <rFont val="Tahoma"/>
            <family val="2"/>
          </rPr>
          <t xml:space="preserve">
Audited as part of the Stats</t>
        </r>
      </text>
    </comment>
  </commentList>
</comments>
</file>

<file path=xl/comments2.xml><?xml version="1.0" encoding="utf-8"?>
<comments xmlns="http://schemas.openxmlformats.org/spreadsheetml/2006/main">
  <authors>
    <author>Karen Perrett</author>
  </authors>
  <commentList>
    <comment ref="G3" authorId="0">
      <text>
        <r>
          <rPr>
            <b/>
            <sz val="9"/>
            <color indexed="81"/>
            <rFont val="Tahoma"/>
            <charset val="1"/>
          </rPr>
          <t>From "Reconciling tax to regs v1"</t>
        </r>
      </text>
    </comment>
    <comment ref="G6" authorId="0">
      <text>
        <r>
          <rPr>
            <b/>
            <sz val="9"/>
            <color indexed="81"/>
            <rFont val="Tahoma"/>
            <charset val="1"/>
          </rPr>
          <t xml:space="preserve">Adj for non appointed and RAGs differences
</t>
        </r>
      </text>
    </comment>
  </commentList>
</comments>
</file>

<file path=xl/comments3.xml><?xml version="1.0" encoding="utf-8"?>
<comments xmlns="http://schemas.openxmlformats.org/spreadsheetml/2006/main">
  <authors>
    <author>Karen Perrett</author>
  </authors>
  <commentList>
    <comment ref="F3" authorId="0">
      <text>
        <r>
          <rPr>
            <sz val="9"/>
            <color indexed="81"/>
            <rFont val="Tahoma"/>
            <family val="2"/>
          </rPr>
          <t xml:space="preserve">I:\Private\Tax\Corporation Tax\Year ended 2018\Forecasts\v13.1 Stats 2018\BW 2018 tax comp v13.1 Stats 2018.xlsx
</t>
        </r>
      </text>
    </comment>
    <comment ref="H9" authorId="0">
      <text>
        <r>
          <rPr>
            <b/>
            <sz val="9"/>
            <color indexed="81"/>
            <rFont val="Tahoma"/>
            <family val="2"/>
          </rPr>
          <t>Karen Perrett:</t>
        </r>
        <r>
          <rPr>
            <sz val="9"/>
            <color indexed="81"/>
            <rFont val="Tahoma"/>
            <family val="2"/>
          </rPr>
          <t xml:space="preserve">
Remove IAS 23</t>
        </r>
      </text>
    </comment>
  </commentList>
</comments>
</file>

<file path=xl/sharedStrings.xml><?xml version="1.0" encoding="utf-8"?>
<sst xmlns="http://schemas.openxmlformats.org/spreadsheetml/2006/main" count="1230" uniqueCount="510">
  <si>
    <t>RPI Indices</t>
  </si>
  <si>
    <t>RPI</t>
  </si>
  <si>
    <t>Year end RPI</t>
  </si>
  <si>
    <t>Average RPI</t>
  </si>
  <si>
    <t>1F - Financial Flows</t>
  </si>
  <si>
    <t>For the 12 months ended 31 March 2016</t>
  </si>
  <si>
    <t>(Price Base - 2012-13 RPI Average)</t>
  </si>
  <si>
    <t>%</t>
  </si>
  <si>
    <t>£</t>
  </si>
  <si>
    <t>Line description</t>
  </si>
  <si>
    <t>Units</t>
  </si>
  <si>
    <t>DPs</t>
  </si>
  <si>
    <t>Notional returns and notional regulatory equity</t>
  </si>
  <si>
    <t>Actual returns and notional regulatory equity</t>
  </si>
  <si>
    <t>Actual returns and actual regulatory equity</t>
  </si>
  <si>
    <t>A</t>
  </si>
  <si>
    <t>1a</t>
  </si>
  <si>
    <t>1b</t>
  </si>
  <si>
    <t>B</t>
  </si>
  <si>
    <t>Financing</t>
  </si>
  <si>
    <t>Gearing</t>
  </si>
  <si>
    <t>Variance in corporation tax</t>
  </si>
  <si>
    <t>Group relief</t>
  </si>
  <si>
    <t>Cost of debt</t>
  </si>
  <si>
    <t>Hedging instruments</t>
  </si>
  <si>
    <t>Sub total</t>
  </si>
  <si>
    <t>C</t>
  </si>
  <si>
    <t>Operational Performance</t>
  </si>
  <si>
    <t>Totex out / (under) performance</t>
  </si>
  <si>
    <t>ODI out / (under) performance</t>
  </si>
  <si>
    <t>Retail out / (under) performance</t>
  </si>
  <si>
    <t>Sub Total</t>
  </si>
  <si>
    <t>Total earnings</t>
  </si>
  <si>
    <t>RCV growth</t>
  </si>
  <si>
    <t>Total shareholder return</t>
  </si>
  <si>
    <t>Net dividend</t>
  </si>
  <si>
    <t>Retained Value</t>
  </si>
  <si>
    <t>D</t>
  </si>
  <si>
    <t>Dividends reconciliation</t>
  </si>
  <si>
    <t>Gross Dividend</t>
  </si>
  <si>
    <t>Interest Receivable on Intercompany loans</t>
  </si>
  <si>
    <t>Input Cell</t>
  </si>
  <si>
    <t>Calculated cell using the data in the 'RPI Indices' tab</t>
  </si>
  <si>
    <t>Linked or self calculating cells</t>
  </si>
  <si>
    <t>Totals</t>
  </si>
  <si>
    <t>Financial Flows</t>
  </si>
  <si>
    <t>Guidance Notes</t>
  </si>
  <si>
    <t>1)</t>
  </si>
  <si>
    <t>All data must be entered in 2012-13 price base</t>
  </si>
  <si>
    <t>2)</t>
  </si>
  <si>
    <t>3)</t>
  </si>
  <si>
    <t>All data should be converted using the 'average RPI' values</t>
  </si>
  <si>
    <t>e.g. for 2016-17, £'s (2016-17) / 265.0/244.7 (average RPI 2017/ average RPI 2013)</t>
  </si>
  <si>
    <t>4)</t>
  </si>
  <si>
    <t>The only exception to 3) above is the calculation of the 'average RCV' which should use the opening and closing RPI values rather than the average.</t>
  </si>
  <si>
    <t>5)</t>
  </si>
  <si>
    <t>6)</t>
  </si>
  <si>
    <t>The spreadsheet is in manual calculation mode.</t>
  </si>
  <si>
    <t xml:space="preserve">e.g. for 2016-17 opening RCV = £'s / 261.1 / 244.7 (year end RPI 2016 / Average RPI 2013) </t>
  </si>
  <si>
    <t>For the 12 months ended 31 March 2017</t>
  </si>
  <si>
    <t>For the 12 months ended 31 March 2018</t>
  </si>
  <si>
    <t>Return on regulatory equity</t>
  </si>
  <si>
    <t>Actual performance adjustment  2010-2015</t>
  </si>
  <si>
    <t>Adjusted Return on regulatory equity</t>
  </si>
  <si>
    <t>Average for AMP6</t>
  </si>
  <si>
    <t>Please use the indices in the RPI Indices tab.</t>
  </si>
  <si>
    <t>Regulatory equity base</t>
  </si>
  <si>
    <t>Data should only be entered into the highlighted input cells (Green)</t>
  </si>
  <si>
    <t>Calculated Average values from Input Sheets</t>
  </si>
  <si>
    <t>BRISTOL WATER</t>
  </si>
  <si>
    <t>RCV</t>
  </si>
  <si>
    <t>Year average RCV nominal prices</t>
  </si>
  <si>
    <t>Notional gearing</t>
  </si>
  <si>
    <t>1-notional gearing</t>
  </si>
  <si>
    <t>(1-notional gearing)*year average RCV</t>
  </si>
  <si>
    <t>Year average RPI</t>
  </si>
  <si>
    <t>Year average RCV 2012/13 prices</t>
  </si>
  <si>
    <t>Regulated equity 2012/13 prices</t>
  </si>
  <si>
    <t>Actual Debt</t>
  </si>
  <si>
    <t>Adjustments as % Regulated Equity</t>
  </si>
  <si>
    <t>Regulated Equity (APR table 4H line 2)</t>
  </si>
  <si>
    <t>Total</t>
  </si>
  <si>
    <t>Periodic Review 2014</t>
  </si>
  <si>
    <t>£m</t>
  </si>
  <si>
    <t>Water - Additional income from menu</t>
  </si>
  <si>
    <t xml:space="preserve">- </t>
  </si>
  <si>
    <t>Water - Outcome delivery incentive (+ or -) Value Chosen</t>
  </si>
  <si>
    <t>Water - Tax refinancing benefit clawback (- only) Value Chosen</t>
  </si>
  <si>
    <t>Water - Equity injection clawback (- only) Value Chosen</t>
  </si>
  <si>
    <t>Water - RCM adjustment (+ or -) Value Chosen</t>
  </si>
  <si>
    <t>Water - CIS adjustment (+ or -) Value Chosen</t>
  </si>
  <si>
    <t>Water - Opex incentive allowance (+ only) Value chosen</t>
  </si>
  <si>
    <t>Water - SIM adjustment (+ or -) Value chosen</t>
  </si>
  <si>
    <t>19/20</t>
  </si>
  <si>
    <t>18/19</t>
  </si>
  <si>
    <t>17/18</t>
  </si>
  <si>
    <t>16/17</t>
  </si>
  <si>
    <t>15/16</t>
  </si>
  <si>
    <t>BYR figure</t>
  </si>
  <si>
    <t>AMP total</t>
  </si>
  <si>
    <t>Year</t>
  </si>
  <si>
    <t>ODI total</t>
  </si>
  <si>
    <t>Regulated Equity</t>
  </si>
  <si>
    <t>Adjustment as % Regulated Equity</t>
  </si>
  <si>
    <t>Regulated Base Equity</t>
  </si>
  <si>
    <t>Table 1E net debt</t>
  </si>
  <si>
    <t>Average</t>
  </si>
  <si>
    <t>Actual average gearing</t>
  </si>
  <si>
    <t>Difference in notional gearing and actual average gearing</t>
  </si>
  <si>
    <t>a)     the difference in the notional gearing ratio (62.5%) and actual average gearing  as reported in table 1E (Net Debt)</t>
  </si>
  <si>
    <t>using the opening and closing balances, for the reporting period, as reported in table 1E net debt</t>
  </si>
  <si>
    <t>Allowed RORE</t>
  </si>
  <si>
    <t>Allowed cost of debt</t>
  </si>
  <si>
    <t>Difference between allowed return on regulatory equity base and allowed cost of debt</t>
  </si>
  <si>
    <t>b)</t>
  </si>
  <si>
    <t>a) x b)</t>
  </si>
  <si>
    <t>c)</t>
  </si>
  <si>
    <t>c) x average RCV</t>
  </si>
  <si>
    <t>2015/16</t>
  </si>
  <si>
    <t>Tax per FD</t>
  </si>
  <si>
    <t>Less tax payable on appointed activities</t>
  </si>
  <si>
    <t>+/- ACA movements</t>
  </si>
  <si>
    <t>+/- PYA</t>
  </si>
  <si>
    <t xml:space="preserve">Group Relief </t>
  </si>
  <si>
    <t>Assessed</t>
  </si>
  <si>
    <t>Paid</t>
  </si>
  <si>
    <t>2016/17</t>
  </si>
  <si>
    <t>Tax paid greater than allowance</t>
  </si>
  <si>
    <t>2017/18</t>
  </si>
  <si>
    <t>Extra tax paid compared to Stats</t>
  </si>
  <si>
    <t>Closing accrual</t>
  </si>
  <si>
    <t>Opening accrual</t>
  </si>
  <si>
    <t>D19567442</t>
  </si>
  <si>
    <t>D140102451515</t>
  </si>
  <si>
    <t>£10m</t>
  </si>
  <si>
    <t>£50m</t>
  </si>
  <si>
    <t>/ to bank</t>
  </si>
  <si>
    <t>Payable</t>
  </si>
  <si>
    <t>rate</t>
  </si>
  <si>
    <t>Receivable</t>
  </si>
  <si>
    <t>fix</t>
  </si>
  <si>
    <t>Principal</t>
  </si>
  <si>
    <t>Days</t>
  </si>
  <si>
    <t>Ending</t>
  </si>
  <si>
    <t>Commencing</t>
  </si>
  <si>
    <t>Reference</t>
  </si>
  <si>
    <t>Due from</t>
  </si>
  <si>
    <t>Swap</t>
  </si>
  <si>
    <t>Libor</t>
  </si>
  <si>
    <t>Period</t>
  </si>
  <si>
    <t xml:space="preserve">RBS SWAPS - SUMMARY OF CHARGES </t>
  </si>
  <si>
    <t>BRISTOL WATER PLC</t>
  </si>
  <si>
    <t>Hedging instruments £m</t>
  </si>
  <si>
    <t>f)</t>
  </si>
  <si>
    <t>Post tax resuting cost of debt x Av RCV x gearing</t>
  </si>
  <si>
    <t>e)</t>
  </si>
  <si>
    <t xml:space="preserve">Resuting cost of debt x Av RCV x gearing </t>
  </si>
  <si>
    <t>Regulatory Accounts</t>
  </si>
  <si>
    <t>Average actual gearing ratio</t>
  </si>
  <si>
    <t>d)</t>
  </si>
  <si>
    <t>Resulting cost of debt x Average RCV</t>
  </si>
  <si>
    <t>Average RCV</t>
  </si>
  <si>
    <t>Resulting cost of debt</t>
  </si>
  <si>
    <t>Cost of debt - RPI x allowed cost of debt</t>
  </si>
  <si>
    <t>Cost of debt - RPI</t>
  </si>
  <si>
    <t>Cost of debt x RPI</t>
  </si>
  <si>
    <t>Movement in RPI</t>
  </si>
  <si>
    <t>Average net debt</t>
  </si>
  <si>
    <t>a)</t>
  </si>
  <si>
    <t>Cost of debt (unadjusted for hedging instruments) actual equity £m</t>
  </si>
  <si>
    <t>Ofwat</t>
  </si>
  <si>
    <t>Notional gearing ratio</t>
  </si>
  <si>
    <t>Different to RORE because indexed linked debt based on July RPI</t>
  </si>
  <si>
    <t>Real cost of debt</t>
  </si>
  <si>
    <t>Cost of debt (unadjusted for hedging instruments) notional equity £m</t>
  </si>
  <si>
    <t>Nominal prices</t>
  </si>
  <si>
    <t>2012/13 prices</t>
  </si>
  <si>
    <t>Table 1F Financial Flows</t>
  </si>
  <si>
    <t>Converted to 2012/13 prices</t>
  </si>
  <si>
    <t>2013 average</t>
  </si>
  <si>
    <t>RPI aveage</t>
  </si>
  <si>
    <t>HEDGING INSTRUMENTS</t>
  </si>
  <si>
    <t>RPI opening</t>
  </si>
  <si>
    <t>RCV figures taken from Investor Report</t>
  </si>
  <si>
    <t>AVERAGE RCV £m</t>
  </si>
  <si>
    <t>Net debt figures taken from Regulatory Accounts</t>
  </si>
  <si>
    <t>AVERAGE NET DEBT £m</t>
  </si>
  <si>
    <t>Net interest inc preference dividends</t>
  </si>
  <si>
    <t>Preference dividends</t>
  </si>
  <si>
    <t>Net interest ex preference dividends</t>
  </si>
  <si>
    <t>Debt service account deposits</t>
  </si>
  <si>
    <t>220708</t>
  </si>
  <si>
    <t>Treasury deposits and CDL deposits</t>
  </si>
  <si>
    <t>220700</t>
  </si>
  <si>
    <t>Total payable</t>
  </si>
  <si>
    <t>Artesian / bond indexation</t>
  </si>
  <si>
    <t>£40m bond indexation</t>
  </si>
  <si>
    <t>220530</t>
  </si>
  <si>
    <t>£50m new loan indexation</t>
  </si>
  <si>
    <t>220520</t>
  </si>
  <si>
    <t>£26.02m new loan indexation</t>
  </si>
  <si>
    <t>220515</t>
  </si>
  <si>
    <t>£15m loan - indexation</t>
  </si>
  <si>
    <t>220511</t>
  </si>
  <si>
    <t>Total cash</t>
  </si>
  <si>
    <t>Artesian / bond cash</t>
  </si>
  <si>
    <t>£40m bond indexed - interest</t>
  </si>
  <si>
    <t>220531</t>
  </si>
  <si>
    <t>£50m loan indexed - interest</t>
  </si>
  <si>
    <t>220521</t>
  </si>
  <si>
    <t>£27.5m loan fixed - interest</t>
  </si>
  <si>
    <t>220514</t>
  </si>
  <si>
    <t>£26.02m loan indexed - interest</t>
  </si>
  <si>
    <t>220513</t>
  </si>
  <si>
    <t>£30m loan fixed - interest</t>
  </si>
  <si>
    <t>220510</t>
  </si>
  <si>
    <t>£15m loan indexed - interest</t>
  </si>
  <si>
    <t>220509</t>
  </si>
  <si>
    <t>HSBC loans</t>
  </si>
  <si>
    <t>Disallowed</t>
  </si>
  <si>
    <t>Arrangement fees</t>
  </si>
  <si>
    <t>220528</t>
  </si>
  <si>
    <t>HSBC non utilisation fees</t>
  </si>
  <si>
    <t>220535</t>
  </si>
  <si>
    <t>HSBC loan interest</t>
  </si>
  <si>
    <t>220534</t>
  </si>
  <si>
    <t>Leasing</t>
  </si>
  <si>
    <t>Lombard 20 year</t>
  </si>
  <si>
    <t>220525</t>
  </si>
  <si>
    <t>Royal Bank</t>
  </si>
  <si>
    <t>220523</t>
  </si>
  <si>
    <t>ASUP</t>
  </si>
  <si>
    <t>220522</t>
  </si>
  <si>
    <t>Debentures</t>
  </si>
  <si>
    <t>3.5% perp</t>
  </si>
  <si>
    <t>220303</t>
  </si>
  <si>
    <t>4.25% perp</t>
  </si>
  <si>
    <t>220302</t>
  </si>
  <si>
    <t>4% perp</t>
  </si>
  <si>
    <t>220301</t>
  </si>
  <si>
    <t>4% cons</t>
  </si>
  <si>
    <t>220300</t>
  </si>
  <si>
    <t>RBS / Nat West loans</t>
  </si>
  <si>
    <t>RBS £20m facility non utilisation fees</t>
  </si>
  <si>
    <t>RBS £20m facility utilisation</t>
  </si>
  <si>
    <t>RBS 10m Oct 08</t>
  </si>
  <si>
    <t>RBS 5m Jun 08</t>
  </si>
  <si>
    <t>RBS 5m Feb 08</t>
  </si>
  <si>
    <t>RBS £50m loan</t>
  </si>
  <si>
    <t>220200</t>
  </si>
  <si>
    <t>£ 000s</t>
  </si>
  <si>
    <t>Actual</t>
  </si>
  <si>
    <t xml:space="preserve">INTEREST SUMMARY </t>
  </si>
  <si>
    <t>2014/15</t>
  </si>
  <si>
    <t>All figures to be presented in a consistent price base,</t>
  </si>
  <si>
    <t xml:space="preserve">RORE calculates the returns on a regulatory basis by reference to the notional gearing level of 62.5% and average RCV for the year. The base RORE set at the final determination should be adjusted for the following factors net of any tax impact. </t>
  </si>
  <si>
    <t xml:space="preserve">1) the company share of  totex out or under performance. </t>
  </si>
  <si>
    <t xml:space="preserve">2) The company share of any out or underperformance on retail costs. </t>
  </si>
  <si>
    <t xml:space="preserve">3) the impact on the RCV run off of the out or under performance of totex </t>
  </si>
  <si>
    <t xml:space="preserve">4) The impact of any ODI or SIM penalties or rewards earned in the year, even if they are not payable/receivable until the following AMP. </t>
  </si>
  <si>
    <t>5) The difference between the actual interest charge (in real terms) and the allowed interest (real) on notional debt.</t>
  </si>
  <si>
    <t>Change</t>
  </si>
  <si>
    <t>Forecast nil underspend for AMP6</t>
  </si>
  <si>
    <t>Base RORE per FD</t>
  </si>
  <si>
    <t>The base RORE is set out in the company specific appendix to the final determination at PR14. For Bristol it is 5.8% (see page 10)</t>
  </si>
  <si>
    <t>X</t>
  </si>
  <si>
    <t xml:space="preserve">Out/underperformance </t>
  </si>
  <si>
    <t>(FD totex - actual totex) * menu incentive rate</t>
  </si>
  <si>
    <t>A.Zero as no over/underspend is forecast by the end of the AMP</t>
  </si>
  <si>
    <t xml:space="preserve">(Allowed retail costs - actual retail costs) </t>
  </si>
  <si>
    <t>B.Underperformance, therefore negative</t>
  </si>
  <si>
    <t>Allowed retail costs are set out in the retail sheets within the financial model. The allowed retail costs include operating costs and depreciation. Companies are allowed an EBIT margin on their retail business.</t>
  </si>
  <si>
    <t>RCV run off adjustment on outperformance of totex (Using PR14 asset lives)</t>
  </si>
  <si>
    <t>This needs to look at the impact on revenue (see worked example)</t>
  </si>
  <si>
    <t>C.Zero as  no over/underspend is forecast by the end of the AMP. Where outperformance occurs, this is negative</t>
  </si>
  <si>
    <t>ODI/SIM rewards or penalties</t>
  </si>
  <si>
    <t>Table 3A column N</t>
  </si>
  <si>
    <t>D.Penalties and therefore negative</t>
  </si>
  <si>
    <t>Difference between actual interest on debt (In real terms) less interest allowed in the financial determination (based on notional net debt and notional interest rate</t>
  </si>
  <si>
    <t>This should be the actual interest charge, on all debt, adjusted for the impact of inflation. Therefore there is a need to remove the impact of actual inflation from the interest on all nominal debt (and debt costs would  exclude the accretion of index linked debt.)</t>
  </si>
  <si>
    <t>The actual inflation rate should be used to convert the actual interest in debt into real terms</t>
  </si>
  <si>
    <t xml:space="preserve">E.See calculation below, is this correct? </t>
  </si>
  <si>
    <t>update</t>
  </si>
  <si>
    <t>F.Note -I have deducted the actual interest from the allowed interest, as it does not appear to be correct for additional interest over the allowance to increase the RORE.</t>
  </si>
  <si>
    <t>Additional interest would reduce the RORE.</t>
  </si>
  <si>
    <t xml:space="preserve">Total </t>
  </si>
  <si>
    <t>XX</t>
  </si>
  <si>
    <t>Less tax impact of out/underperformance calculated above</t>
  </si>
  <si>
    <t>(X)</t>
  </si>
  <si>
    <t>G.20% of the Total above</t>
  </si>
  <si>
    <t>Calculate using the PR14 tax rate of 20% unless there is some reason why the tax impact on the company will be different-used 19% as the prevailing tax rate for 2017/18</t>
  </si>
  <si>
    <t>Total adjustments after tax</t>
  </si>
  <si>
    <r>
      <t xml:space="preserve">RORE impact of out/under performance           </t>
    </r>
    <r>
      <rPr>
        <sz val="10"/>
        <color theme="1"/>
        <rFont val="Arial"/>
        <family val="2"/>
      </rPr>
      <t>(Total adjustments after tax/ ((1-notional gearing)x average RCV))</t>
    </r>
  </si>
  <si>
    <t>H.    -5.653</t>
  </si>
  <si>
    <t xml:space="preserve">       /</t>
  </si>
  <si>
    <t>RORE</t>
  </si>
  <si>
    <t>Average to date for the AMP</t>
  </si>
  <si>
    <t>BW</t>
  </si>
  <si>
    <t>Interest</t>
  </si>
  <si>
    <t>Inflation</t>
  </si>
  <si>
    <t>BW actual</t>
  </si>
  <si>
    <t>actual</t>
  </si>
  <si>
    <t>actuals</t>
  </si>
  <si>
    <t>payable</t>
  </si>
  <si>
    <t>RPI yr av</t>
  </si>
  <si>
    <t>real</t>
  </si>
  <si>
    <t>notional</t>
  </si>
  <si>
    <t xml:space="preserve">interest on </t>
  </si>
  <si>
    <t>DEBT</t>
  </si>
  <si>
    <t>debt</t>
  </si>
  <si>
    <t>(excl accretion)</t>
  </si>
  <si>
    <t>interest</t>
  </si>
  <si>
    <t>capital</t>
  </si>
  <si>
    <t>structure</t>
  </si>
  <si>
    <t>Indexed linked debt</t>
  </si>
  <si>
    <t>Indexed linked debt proportion per actual indexed linked debt as a proportion of total debt</t>
  </si>
  <si>
    <t>Non-indexed linked debt</t>
  </si>
  <si>
    <t>Fixed &amp; floating</t>
  </si>
  <si>
    <t>(1+n)=(1+r)(1+i)</t>
  </si>
  <si>
    <t>Index inked</t>
  </si>
  <si>
    <t>1+r</t>
  </si>
  <si>
    <t>1+i</t>
  </si>
  <si>
    <t>Year average RCV 2017/8 prices</t>
  </si>
  <si>
    <t>Interest rate diff:</t>
  </si>
  <si>
    <t>Impact on notional debt</t>
  </si>
  <si>
    <t>Notional debt</t>
  </si>
  <si>
    <t>Notional interest</t>
  </si>
  <si>
    <t>I.</t>
  </si>
  <si>
    <t>From CMA FD model Inpput Real tab, cell k186   (2.61% all years)</t>
  </si>
  <si>
    <t>Regulatory Accounts noe under table 1E</t>
  </si>
  <si>
    <t>Fixed rate</t>
  </si>
  <si>
    <t>Floating rate</t>
  </si>
  <si>
    <t>Index linked</t>
  </si>
  <si>
    <t>Prefs</t>
  </si>
  <si>
    <t>Difference to FD</t>
  </si>
  <si>
    <t xml:space="preserve">Real interest </t>
  </si>
  <si>
    <t>Check</t>
  </si>
  <si>
    <t>Real interest rates</t>
  </si>
  <si>
    <t>1E - Net debt analysis at 31 March 2017</t>
  </si>
  <si>
    <t>Bristol Water</t>
  </si>
  <si>
    <t>Interest rate risk profile</t>
  </si>
  <si>
    <t>Borrowings (excluding preference shares)</t>
  </si>
  <si>
    <t>Preference share capital</t>
  </si>
  <si>
    <t>Total borrowings</t>
  </si>
  <si>
    <t>Cash</t>
  </si>
  <si>
    <t>Short term deposits</t>
  </si>
  <si>
    <t>Net Debt</t>
  </si>
  <si>
    <t>Adjusted gearing</t>
  </si>
  <si>
    <t>Full year equivalent nominal interest cost</t>
  </si>
  <si>
    <t>Full year equivalent cash interest payment</t>
  </si>
  <si>
    <t>Indicative interest rates</t>
  </si>
  <si>
    <t>Indicative weighted average nominal interest rate</t>
  </si>
  <si>
    <t>Indicative weighted average cash interest rate</t>
  </si>
  <si>
    <t>Weighted average years to maturity</t>
  </si>
  <si>
    <t>nr</t>
  </si>
  <si>
    <t>1-actual gearing</t>
  </si>
  <si>
    <t>Actual equity 2012/13 prices</t>
  </si>
  <si>
    <t>(1-actual gearing)*year average RCV</t>
  </si>
  <si>
    <t>This year although the tax payable is greater than the FD, the capital allowances claimed are higher than the FD so are added back creating a lower tax charge.</t>
  </si>
  <si>
    <t>Reconciles back to CMA</t>
  </si>
  <si>
    <t>Checked to APR</t>
  </si>
  <si>
    <t>Confirmed back to CMA</t>
  </si>
  <si>
    <t>Confirmed back to FD</t>
  </si>
  <si>
    <t>Linked into workins calculation</t>
  </si>
  <si>
    <t>Updated link to 12/13 prices</t>
  </si>
  <si>
    <t>Inputs from the F_Inputs tab as follows:</t>
  </si>
  <si>
    <t>row</t>
  </si>
  <si>
    <t>Ref</t>
  </si>
  <si>
    <t>C00050_L020</t>
  </si>
  <si>
    <t>BC40000_L020</t>
  </si>
  <si>
    <t>C00054_L020</t>
  </si>
  <si>
    <t>C00052_L020</t>
  </si>
  <si>
    <t>C00128_L020</t>
  </si>
  <si>
    <t>C00129_L020</t>
  </si>
  <si>
    <t>C00130_L020</t>
  </si>
  <si>
    <t>Source data is the FD financial model Z:\Departmental\Regulation\Private\Periodic Review\PR14\Final Determination\Ofwat supporting models\pap_tec201412pr14finmodel_brl.xlsb</t>
  </si>
  <si>
    <t>Dividends</t>
  </si>
  <si>
    <t>Intercompany interest</t>
  </si>
  <si>
    <t>Appointed dividends from Regulatory Accounts</t>
  </si>
  <si>
    <t>nominal</t>
  </si>
  <si>
    <t>Inter-company interest from the management accounts</t>
  </si>
  <si>
    <t>TAX - CMA MODEL</t>
  </si>
  <si>
    <t>Financial Year</t>
  </si>
  <si>
    <t>Tax Rec in inflated prices</t>
  </si>
  <si>
    <t>Indexation per CMA</t>
  </si>
  <si>
    <t>Adjusted to 12/13 prices</t>
  </si>
  <si>
    <t>CMA allowed in 12/13 prices</t>
  </si>
  <si>
    <t>Actual inflation</t>
  </si>
  <si>
    <t>% increase from 12/13 prices</t>
  </si>
  <si>
    <t>CMA inflated</t>
  </si>
  <si>
    <t>Tax rec inflated</t>
  </si>
  <si>
    <t>Underlying data source</t>
  </si>
  <si>
    <t>Actual tax for the year to HMRC</t>
  </si>
  <si>
    <t>Tax paid to Holdco's re TP and GR</t>
  </si>
  <si>
    <t>Total tax ignoring GR</t>
  </si>
  <si>
    <t>PYA refund</t>
  </si>
  <si>
    <t>PYA adj re TP</t>
  </si>
  <si>
    <t>Appointed Business</t>
  </si>
  <si>
    <t>2012/13</t>
  </si>
  <si>
    <t>2016 submitted CT</t>
  </si>
  <si>
    <t>2017 submitted CT</t>
  </si>
  <si>
    <t>Forecast tax</t>
  </si>
  <si>
    <t>2018/19</t>
  </si>
  <si>
    <t>Profit based on FD but capital programme based on current Delivery plan</t>
  </si>
  <si>
    <t>£6.5m higher profit</t>
  </si>
  <si>
    <t>2019/20</t>
  </si>
  <si>
    <t>I:\Private\Tax\Corporation Tax\Year ended 2016\Regulatory Tax\Copy of pap_tec201412pr14finmodel_brl Final CMA sent to parties.xlsb</t>
  </si>
  <si>
    <t>All tax figures are from the tax reconcilation tab</t>
  </si>
  <si>
    <t>I:\Private\Inflation RPI  CPIH\Consumerpriceinflationdetailedreferencetables.xls</t>
  </si>
  <si>
    <t>Tax per Stats</t>
  </si>
  <si>
    <t>Wholesale Tax Reconciliation (Nominal) after Post-Financeability Adjustments</t>
  </si>
  <si>
    <t>2015-16</t>
  </si>
  <si>
    <t>2016-17</t>
  </si>
  <si>
    <t>2017-18</t>
  </si>
  <si>
    <t>2018-19</t>
  </si>
  <si>
    <t>2019-20</t>
  </si>
  <si>
    <t>Unit</t>
  </si>
  <si>
    <t>Wholesale Tax Calculation</t>
  </si>
  <si>
    <t>Accounting profit</t>
  </si>
  <si>
    <t>£m 3dp</t>
  </si>
  <si>
    <t>Pre-tax profit</t>
  </si>
  <si>
    <t>Items not allowable as tax deductions</t>
  </si>
  <si>
    <t>Depreciation</t>
  </si>
  <si>
    <t>Change in general provision</t>
  </si>
  <si>
    <t>Other adjustments to taxable profit</t>
  </si>
  <si>
    <t>Other adjustments</t>
  </si>
  <si>
    <t>Preference share dividends</t>
  </si>
  <si>
    <t>P&amp;L expenditure not allowable as a deduction from taxable trading profits</t>
  </si>
  <si>
    <t>Issuance costs</t>
  </si>
  <si>
    <t>Correction to interest on debt gearing adjustment &amp; equity adjustment</t>
  </si>
  <si>
    <t>Total: Items not allowable as tax deductions</t>
  </si>
  <si>
    <t>Items allowable as tax deductions</t>
  </si>
  <si>
    <t>Capital allowances - water</t>
  </si>
  <si>
    <t>Capital allowances - wastewater</t>
  </si>
  <si>
    <t xml:space="preserve">Finance lease depreciation </t>
  </si>
  <si>
    <t>Adjustment for pension contributions</t>
  </si>
  <si>
    <t>Grants and contributions taxable on receipt; and amortisation of grants and contributions</t>
  </si>
  <si>
    <t>Total: Items  allowable as tax deductions</t>
  </si>
  <si>
    <t>Taxable profit</t>
  </si>
  <si>
    <t>Trading profit/(loss) for tax</t>
  </si>
  <si>
    <t>Trading profit/(loss) adjustment for b/f losses</t>
  </si>
  <si>
    <t>Taxable profit/(loss)</t>
  </si>
  <si>
    <t>Corporation tax due</t>
  </si>
  <si>
    <t>% 2dp</t>
  </si>
  <si>
    <t>Corporation tax rate</t>
  </si>
  <si>
    <t>Effective current tax rate</t>
  </si>
  <si>
    <t>This information is from the "Tax rec" tab in the CMA FD model:</t>
  </si>
  <si>
    <t>Per Tax Rec Tab</t>
  </si>
  <si>
    <t>Convert back to 12/13 prices</t>
  </si>
  <si>
    <t>Index to real 15/16 RPI</t>
  </si>
  <si>
    <t>Sch D1 per Tax Suite</t>
  </si>
  <si>
    <t>Differences</t>
  </si>
  <si>
    <t>Tax impact</t>
  </si>
  <si>
    <t>Profit impact</t>
  </si>
  <si>
    <t>CA &gt; Depn</t>
  </si>
  <si>
    <t>Other</t>
  </si>
  <si>
    <t>Per FD</t>
  </si>
  <si>
    <t>Depn less IAS 23 interest</t>
  </si>
  <si>
    <t>Convergence</t>
  </si>
  <si>
    <t>INFORMATION FOR OFWAT FINANCIAL FLOW SPREADSHEET</t>
  </si>
  <si>
    <t xml:space="preserve">D1 converted to 12/13 </t>
  </si>
  <si>
    <t>Per above</t>
  </si>
  <si>
    <t>Index to real 16/17 RPI</t>
  </si>
  <si>
    <t>Index to real 17/18 RPI</t>
  </si>
  <si>
    <t>REG s</t>
  </si>
  <si>
    <t>Tax impact (19%)</t>
  </si>
  <si>
    <t>Customer book (£2.143k)</t>
  </si>
  <si>
    <t>CA + loss on disposal</t>
  </si>
  <si>
    <t xml:space="preserve">Difference to tax suite = TP adjustment </t>
  </si>
  <si>
    <t>Prior year adjustment</t>
  </si>
  <si>
    <t>Stat TAX</t>
  </si>
  <si>
    <t>Sch D1 per Tax Suite in 12/13 prices</t>
  </si>
  <si>
    <t>Linked to "FD Details" tab</t>
  </si>
  <si>
    <t>Additional ACA claimed per column L</t>
  </si>
  <si>
    <t>Per BW Disclosure tab cell E15</t>
  </si>
  <si>
    <t>Paid, less ACA adjs and prior year adjs</t>
  </si>
  <si>
    <t>Diff</t>
  </si>
  <si>
    <t>Corporation tax</t>
  </si>
  <si>
    <t>Year end RCV nominal prices</t>
  </si>
  <si>
    <t>March 2015 at 2015/16 prices</t>
  </si>
  <si>
    <t>Year end RCV average prices</t>
  </si>
  <si>
    <t>Published year average RCV prices</t>
  </si>
  <si>
    <t>Difference</t>
  </si>
  <si>
    <t>higher CA claimed than in FD</t>
  </si>
  <si>
    <t>refund</t>
  </si>
  <si>
    <t>As per instruction using the RPI indices Ofwat specified in this model</t>
  </si>
  <si>
    <t>Regs</t>
  </si>
  <si>
    <t>Profit per Reg accounts</t>
  </si>
  <si>
    <t>tax @ 20%</t>
  </si>
  <si>
    <t>Permanent differences</t>
  </si>
  <si>
    <t>Accelerated capital allowances</t>
  </si>
  <si>
    <t>Long term timing differences (def inc)</t>
  </si>
  <si>
    <t xml:space="preserve">Total current year tax </t>
  </si>
  <si>
    <t>Total current tax per accounts</t>
  </si>
  <si>
    <t>Profit per Statutory accounts</t>
  </si>
  <si>
    <t>Adjustments</t>
  </si>
  <si>
    <t>reconciling CT accounts v1</t>
  </si>
  <si>
    <t>Deflated Reg tax charge £3.3</t>
  </si>
  <si>
    <t>Deflated tax charge</t>
  </si>
  <si>
    <t>Tax charge per 1Ai (£2.722) deflated to 12/13 prices</t>
  </si>
  <si>
    <t>Tax charge per 1Ai (£3.3) deflated to 12/13 prices</t>
  </si>
  <si>
    <t>Tax charge per 1F/ 1G (0.4) deflated to 12/13 prices</t>
  </si>
  <si>
    <t xml:space="preserve">Short term timing differences </t>
  </si>
  <si>
    <t>Includes SWAP interest</t>
  </si>
  <si>
    <t>Less hedging interest</t>
  </si>
  <si>
    <t>Less preference shares</t>
  </si>
  <si>
    <t>Actual interest paid, excl hedging costs and pref divs</t>
  </si>
  <si>
    <t>Table 1E net debt excl pref shares</t>
  </si>
  <si>
    <t>Preference shares deducted</t>
  </si>
  <si>
    <t>Net interest excl hedging costs</t>
  </si>
</sst>
</file>

<file path=xl/styles.xml><?xml version="1.0" encoding="utf-8"?>
<styleSheet xmlns="http://schemas.openxmlformats.org/spreadsheetml/2006/main" xmlns:mc="http://schemas.openxmlformats.org/markup-compatibility/2006" xmlns:x14ac="http://schemas.microsoft.com/office/spreadsheetml/2009/9/ac" mc:Ignorable="x14ac">
  <numFmts count="24">
    <numFmt numFmtId="42" formatCode="_-&quot;£&quot;* #,##0_-;\-&quot;£&quot;* #,##0_-;_-&quot;£&quot;* &quot;-&quot;_-;_-@_-"/>
    <numFmt numFmtId="44" formatCode="_-&quot;£&quot;* #,##0.00_-;\-&quot;£&quot;* #,##0.00_-;_-&quot;£&quot;* &quot;-&quot;??_-;_-@_-"/>
    <numFmt numFmtId="43" formatCode="_-* #,##0.00_-;\-* #,##0.00_-;_-* &quot;-&quot;??_-;_-@_-"/>
    <numFmt numFmtId="164" formatCode="0.000"/>
    <numFmt numFmtId="165" formatCode="_-* #,##0.0_-;\-* #,##0.0_-;_-* &quot;-&quot;??_-;_-@_-"/>
    <numFmt numFmtId="166" formatCode="0.0"/>
    <numFmt numFmtId="167" formatCode="_-* #,##0_-;\-* #,##0_-;_-* &quot;-&quot;??_-;_-@_-"/>
    <numFmt numFmtId="168" formatCode="0.0%"/>
    <numFmt numFmtId="169" formatCode="[$-809]dd\ mmmm\ yyyy"/>
    <numFmt numFmtId="170" formatCode="_(* #,##0.00_);_(* \(#,##0.00\);_(* &quot;-&quot;??_);_(@_)"/>
    <numFmt numFmtId="171" formatCode="&quot;£&quot;#,##0.00"/>
    <numFmt numFmtId="172" formatCode="0.0000"/>
    <numFmt numFmtId="173" formatCode="_-* #,##0.000_-;\-* #,##0.000_-;_-* &quot;-&quot;??_-;_-@_-"/>
    <numFmt numFmtId="174" formatCode="#,##0.00;[Red]\(#,##0.00\);\-"/>
    <numFmt numFmtId="175" formatCode="0.00000%"/>
    <numFmt numFmtId="176" formatCode="d\-mmm\-yy"/>
    <numFmt numFmtId="177" formatCode="dd\-mmm\-yy_);[Red]dd\-mmm\-yy_)"/>
    <numFmt numFmtId="178" formatCode="#,##0.0;[Red]\(#,##0.0\);\-"/>
    <numFmt numFmtId="179" formatCode="#,##0;[Red]\(#,##0\);\-"/>
    <numFmt numFmtId="180" formatCode="#,##0.000\ ;[Red]\(#,##0.000\);\-"/>
    <numFmt numFmtId="181" formatCode="#,##0.000_);\(#,##0.000\);\-_)"/>
    <numFmt numFmtId="182" formatCode="#,##0_);\(#,##0\);\-_)"/>
    <numFmt numFmtId="183" formatCode="0.00%_);\(0.00%\);\-\%_)"/>
    <numFmt numFmtId="184" formatCode="_-* #,##0.000_-;\-* #,##0.000_-;_-* &quot;-&quot;???_-;_-@_-"/>
  </numFmts>
  <fonts count="89">
    <font>
      <sz val="11"/>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Arial"/>
      <family val="2"/>
    </font>
    <font>
      <b/>
      <u/>
      <sz val="11"/>
      <color theme="1"/>
      <name val="Arial"/>
      <family val="2"/>
    </font>
    <font>
      <sz val="10"/>
      <color rgb="FF0078C9"/>
      <name val="Franklin Gothic Demi"/>
      <family val="2"/>
    </font>
    <font>
      <sz val="9"/>
      <color theme="1"/>
      <name val="Arial"/>
      <family val="2"/>
    </font>
    <font>
      <sz val="15"/>
      <color theme="0"/>
      <name val="Franklin Gothic Demi"/>
      <family val="2"/>
    </font>
    <font>
      <sz val="10"/>
      <color theme="1"/>
      <name val="Arial"/>
      <family val="2"/>
    </font>
    <font>
      <b/>
      <sz val="10"/>
      <color rgb="FF0078C9"/>
      <name val="Franklin Gothic Demi"/>
      <family val="2"/>
    </font>
    <font>
      <sz val="8"/>
      <color theme="1"/>
      <name val="Arial"/>
      <family val="2"/>
    </font>
    <font>
      <b/>
      <u/>
      <sz val="14"/>
      <color theme="1"/>
      <name val="Arial"/>
      <family val="2"/>
    </font>
    <font>
      <b/>
      <sz val="10"/>
      <color theme="1"/>
      <name val="Arial"/>
      <family val="2"/>
    </font>
    <font>
      <sz val="10"/>
      <color theme="1"/>
      <name val="Calibri"/>
      <family val="2"/>
      <scheme val="minor"/>
    </font>
    <font>
      <sz val="10"/>
      <name val="Arial"/>
      <family val="2"/>
    </font>
    <font>
      <sz val="11"/>
      <name val="Arial"/>
      <family val="2"/>
    </font>
    <font>
      <sz val="11"/>
      <color indexed="8"/>
      <name val="Calibri"/>
      <family val="2"/>
    </font>
    <font>
      <sz val="11"/>
      <color indexed="9"/>
      <name val="Calibri"/>
      <family val="2"/>
    </font>
    <font>
      <sz val="11"/>
      <color indexed="20"/>
      <name val="Calibri"/>
      <family val="2"/>
    </font>
    <font>
      <b/>
      <sz val="10"/>
      <name val="Arial"/>
      <family val="2"/>
    </font>
    <font>
      <b/>
      <sz val="10"/>
      <color indexed="18"/>
      <name val="Arial"/>
      <family val="2"/>
    </font>
    <font>
      <b/>
      <sz val="8"/>
      <color indexed="52"/>
      <name val="Arial"/>
      <family val="2"/>
    </font>
    <font>
      <b/>
      <sz val="11"/>
      <color indexed="52"/>
      <name val="Calibri"/>
      <family val="2"/>
    </font>
    <font>
      <b/>
      <sz val="11"/>
      <color rgb="FFFF0000"/>
      <name val="Cambria"/>
      <family val="1"/>
    </font>
    <font>
      <b/>
      <sz val="11"/>
      <color indexed="9"/>
      <name val="Calibri"/>
      <family val="2"/>
    </font>
    <font>
      <b/>
      <sz val="10"/>
      <color theme="0"/>
      <name val="Calibri"/>
      <family val="2"/>
      <scheme val="minor"/>
    </font>
    <font>
      <i/>
      <sz val="11"/>
      <color indexed="23"/>
      <name val="Calibri"/>
      <family val="2"/>
    </font>
    <font>
      <sz val="11"/>
      <color indexed="17"/>
      <name val="Calibri"/>
      <family val="2"/>
    </font>
    <font>
      <b/>
      <sz val="20"/>
      <name val="Arial"/>
      <family val="2"/>
    </font>
    <font>
      <b/>
      <sz val="15"/>
      <color indexed="62"/>
      <name val="Calibri"/>
      <family val="2"/>
    </font>
    <font>
      <b/>
      <sz val="15"/>
      <color theme="3"/>
      <name val="Arial"/>
      <family val="2"/>
    </font>
    <font>
      <b/>
      <sz val="13"/>
      <color indexed="62"/>
      <name val="Calibri"/>
      <family val="2"/>
    </font>
    <font>
      <b/>
      <sz val="11"/>
      <color indexed="62"/>
      <name val="Calibri"/>
      <family val="2"/>
    </font>
    <font>
      <u/>
      <sz val="8"/>
      <color indexed="12"/>
      <name val="Arial"/>
      <family val="2"/>
    </font>
    <font>
      <u/>
      <sz val="10"/>
      <color indexed="12"/>
      <name val="Arial"/>
      <family val="2"/>
    </font>
    <font>
      <u/>
      <sz val="10"/>
      <color theme="10"/>
      <name val="Arial"/>
      <family val="2"/>
    </font>
    <font>
      <u/>
      <sz val="11"/>
      <color theme="10"/>
      <name val="Arial"/>
      <family val="2"/>
    </font>
    <font>
      <sz val="8"/>
      <color indexed="62"/>
      <name val="Arial"/>
      <family val="2"/>
    </font>
    <font>
      <sz val="11"/>
      <color indexed="62"/>
      <name val="Calibri"/>
      <family val="2"/>
    </font>
    <font>
      <sz val="11"/>
      <color indexed="52"/>
      <name val="Calibri"/>
      <family val="2"/>
    </font>
    <font>
      <sz val="11"/>
      <color indexed="60"/>
      <name val="Calibri"/>
      <family val="2"/>
    </font>
    <font>
      <sz val="18"/>
      <name val="Arial MT"/>
      <family val="2"/>
    </font>
    <font>
      <b/>
      <sz val="10"/>
      <name val="Calibri"/>
      <family val="2"/>
      <scheme val="minor"/>
    </font>
    <font>
      <sz val="11"/>
      <color indexed="8"/>
      <name val="Calibri"/>
      <family val="2"/>
      <scheme val="minor"/>
    </font>
    <font>
      <sz val="12"/>
      <name val="Arial"/>
      <family val="2"/>
    </font>
    <font>
      <sz val="10"/>
      <color rgb="FF000000"/>
      <name val="Arial"/>
      <family val="2"/>
    </font>
    <font>
      <sz val="10"/>
      <name val="Times New Roman"/>
      <family val="1"/>
    </font>
    <font>
      <sz val="8"/>
      <name val="Arial"/>
      <family val="2"/>
    </font>
    <font>
      <sz val="11"/>
      <color rgb="FF000000"/>
      <name val="Calibri"/>
      <family val="2"/>
    </font>
    <font>
      <sz val="12"/>
      <name val="Arial MT"/>
    </font>
    <font>
      <b/>
      <sz val="8"/>
      <color indexed="63"/>
      <name val="Arial"/>
      <family val="2"/>
    </font>
    <font>
      <b/>
      <sz val="11"/>
      <color indexed="63"/>
      <name val="Calibri"/>
      <family val="2"/>
    </font>
    <font>
      <sz val="11"/>
      <color indexed="8"/>
      <name val="Times New Roman"/>
      <family val="1"/>
    </font>
    <font>
      <b/>
      <i/>
      <sz val="11"/>
      <color indexed="8"/>
      <name val="Times New Roman"/>
      <family val="1"/>
    </font>
    <font>
      <b/>
      <sz val="11"/>
      <color indexed="16"/>
      <name val="Times New Roman"/>
      <family val="1"/>
    </font>
    <font>
      <b/>
      <sz val="22"/>
      <color indexed="8"/>
      <name val="Times New Roman"/>
      <family val="1"/>
    </font>
    <font>
      <sz val="10"/>
      <color indexed="8"/>
      <name val="Arial"/>
      <family val="2"/>
    </font>
    <font>
      <b/>
      <sz val="18"/>
      <color indexed="62"/>
      <name val="Cambria"/>
      <family val="2"/>
    </font>
    <font>
      <b/>
      <sz val="8"/>
      <color indexed="8"/>
      <name val="Arial"/>
      <family val="2"/>
    </font>
    <font>
      <b/>
      <sz val="11"/>
      <color indexed="8"/>
      <name val="Calibri"/>
      <family val="2"/>
    </font>
    <font>
      <sz val="11"/>
      <color indexed="10"/>
      <name val="Calibri"/>
      <family val="2"/>
    </font>
    <font>
      <b/>
      <sz val="16"/>
      <color indexed="9"/>
      <name val="Arial"/>
      <family val="2"/>
    </font>
    <font>
      <sz val="11"/>
      <color indexed="18"/>
      <name val="Arial"/>
      <family val="2"/>
    </font>
    <font>
      <sz val="11"/>
      <color theme="1"/>
      <name val="Verdana"/>
      <family val="2"/>
    </font>
    <font>
      <b/>
      <sz val="11"/>
      <color theme="1"/>
      <name val="Calibri"/>
      <family val="2"/>
      <scheme val="minor"/>
    </font>
    <font>
      <b/>
      <sz val="9"/>
      <color indexed="81"/>
      <name val="Tahoma"/>
      <family val="2"/>
    </font>
    <font>
      <sz val="9"/>
      <color indexed="81"/>
      <name val="Tahoma"/>
      <family val="2"/>
    </font>
    <font>
      <b/>
      <u/>
      <sz val="11"/>
      <color theme="1"/>
      <name val="Calibri"/>
      <family val="2"/>
      <scheme val="minor"/>
    </font>
    <font>
      <sz val="12"/>
      <name val="Arial"/>
      <family val="2"/>
    </font>
    <font>
      <sz val="10"/>
      <color indexed="12"/>
      <name val="Arial"/>
      <family val="2"/>
    </font>
    <font>
      <u/>
      <sz val="11"/>
      <color theme="1"/>
      <name val="Calibri"/>
      <family val="2"/>
      <scheme val="minor"/>
    </font>
    <font>
      <sz val="11"/>
      <color rgb="FF1F497D"/>
      <name val="Calibri"/>
      <family val="2"/>
      <scheme val="minor"/>
    </font>
    <font>
      <sz val="11"/>
      <name val="Calibri"/>
      <family val="2"/>
      <scheme val="minor"/>
    </font>
    <font>
      <i/>
      <sz val="11"/>
      <color theme="1"/>
      <name val="Calibri"/>
      <family val="2"/>
      <scheme val="minor"/>
    </font>
    <font>
      <sz val="10"/>
      <name val="Arial"/>
      <family val="2"/>
    </font>
    <font>
      <sz val="10"/>
      <color rgb="FFFF0000"/>
      <name val="Arial"/>
      <family val="2"/>
    </font>
    <font>
      <sz val="11"/>
      <color rgb="FFFF0000"/>
      <name val="Arial"/>
      <family val="2"/>
    </font>
    <font>
      <sz val="11"/>
      <color rgb="FFFF0000"/>
      <name val="Calibri"/>
      <family val="2"/>
      <scheme val="minor"/>
    </font>
    <font>
      <b/>
      <sz val="10"/>
      <color indexed="9"/>
      <name val="Arial"/>
      <family val="2"/>
    </font>
    <font>
      <b/>
      <sz val="26"/>
      <color indexed="9"/>
      <name val="Arial"/>
      <family val="2"/>
    </font>
    <font>
      <b/>
      <sz val="11"/>
      <name val="Arial"/>
      <family val="2"/>
    </font>
    <font>
      <b/>
      <sz val="11"/>
      <color theme="0"/>
      <name val="Arial"/>
      <family val="2"/>
    </font>
    <font>
      <b/>
      <sz val="10"/>
      <color theme="0"/>
      <name val="Arial"/>
      <family val="2"/>
    </font>
    <font>
      <b/>
      <sz val="9"/>
      <color indexed="81"/>
      <name val="Tahoma"/>
      <charset val="1"/>
    </font>
    <font>
      <sz val="9"/>
      <color theme="1"/>
      <name val="Calibri"/>
      <family val="2"/>
      <scheme val="minor"/>
    </font>
  </fonts>
  <fills count="59">
    <fill>
      <patternFill patternType="none"/>
    </fill>
    <fill>
      <patternFill patternType="gray125"/>
    </fill>
    <fill>
      <patternFill patternType="solid">
        <fgColor rgb="FFE0DCD8"/>
        <bgColor indexed="64"/>
      </patternFill>
    </fill>
    <fill>
      <patternFill patternType="solid">
        <fgColor rgb="FFFFFF00"/>
        <bgColor indexed="64"/>
      </patternFill>
    </fill>
    <fill>
      <patternFill patternType="solid">
        <fgColor rgb="FFFCEABF"/>
        <bgColor indexed="64"/>
      </patternFill>
    </fill>
    <fill>
      <patternFill patternType="solid">
        <fgColor rgb="FF003479"/>
        <bgColor indexed="64"/>
      </patternFill>
    </fill>
    <fill>
      <patternFill patternType="solid">
        <fgColor rgb="FFBFDDF1"/>
        <bgColor indexed="64"/>
      </patternFill>
    </fill>
    <fill>
      <patternFill patternType="solid">
        <fgColor theme="5" tint="0.59999389629810485"/>
        <bgColor indexed="64"/>
      </patternFill>
    </fill>
    <fill>
      <patternFill patternType="solid">
        <fgColor theme="9" tint="0.59999389629810485"/>
        <bgColor indexed="64"/>
      </patternFill>
    </fill>
    <fill>
      <patternFill patternType="solid">
        <fgColor rgb="FFFFFFCC"/>
      </patternFill>
    </fill>
    <fill>
      <patternFill patternType="solid">
        <fgColor theme="4" tint="0.79998168889431442"/>
        <bgColor indexed="65"/>
      </patternFill>
    </fill>
    <fill>
      <patternFill patternType="solid">
        <fgColor theme="4" tint="0.59999389629810485"/>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rgb="FF92D050"/>
        <bgColor indexed="64"/>
      </patternFill>
    </fill>
    <fill>
      <patternFill patternType="solid">
        <fgColor indexed="9"/>
      </patternFill>
    </fill>
    <fill>
      <patternFill patternType="solid">
        <fgColor indexed="47"/>
      </patternFill>
    </fill>
    <fill>
      <patternFill patternType="solid">
        <fgColor indexed="26"/>
      </patternFill>
    </fill>
    <fill>
      <patternFill patternType="solid">
        <fgColor indexed="27"/>
      </patternFill>
    </fill>
    <fill>
      <patternFill patternType="solid">
        <fgColor indexed="22"/>
      </patternFill>
    </fill>
    <fill>
      <patternFill patternType="solid">
        <fgColor indexed="29"/>
      </patternFill>
    </fill>
    <fill>
      <patternFill patternType="solid">
        <fgColor indexed="43"/>
      </patternFill>
    </fill>
    <fill>
      <patternFill patternType="solid">
        <fgColor indexed="44"/>
      </patternFill>
    </fill>
    <fill>
      <patternFill patternType="solid">
        <fgColor indexed="49"/>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45"/>
      </patternFill>
    </fill>
    <fill>
      <patternFill patternType="solid">
        <fgColor indexed="41"/>
        <bgColor indexed="64"/>
      </patternFill>
    </fill>
    <fill>
      <patternFill patternType="solid">
        <fgColor indexed="55"/>
      </patternFill>
    </fill>
    <fill>
      <patternFill patternType="solid">
        <fgColor rgb="FFFF0000"/>
        <bgColor indexed="64"/>
      </patternFill>
    </fill>
    <fill>
      <patternFill patternType="solid">
        <fgColor rgb="FF00E2FF"/>
        <bgColor indexed="64"/>
      </patternFill>
    </fill>
    <fill>
      <patternFill patternType="solid">
        <fgColor rgb="FFFFFFFE"/>
        <bgColor indexed="64"/>
      </patternFill>
    </fill>
    <fill>
      <patternFill patternType="solid">
        <fgColor indexed="42"/>
      </patternFill>
    </fill>
    <fill>
      <patternFill patternType="solid">
        <fgColor indexed="9"/>
        <bgColor indexed="64"/>
      </patternFill>
    </fill>
    <fill>
      <patternFill patternType="solid">
        <fgColor rgb="FFFE4819"/>
        <bgColor indexed="64"/>
      </patternFill>
    </fill>
    <fill>
      <patternFill patternType="solid">
        <fgColor indexed="18"/>
        <bgColor indexed="64"/>
      </patternFill>
    </fill>
    <fill>
      <patternFill patternType="solid">
        <fgColor rgb="FFFFFFCC"/>
        <bgColor indexed="64"/>
      </patternFill>
    </fill>
    <fill>
      <patternFill patternType="solid">
        <fgColor theme="9"/>
        <bgColor indexed="64"/>
      </patternFill>
    </fill>
    <fill>
      <patternFill patternType="solid">
        <fgColor theme="8" tint="0.59999389629810485"/>
        <bgColor indexed="64"/>
      </patternFill>
    </fill>
    <fill>
      <patternFill patternType="solid">
        <fgColor indexed="31"/>
      </patternFill>
    </fill>
    <fill>
      <patternFill patternType="solid">
        <fgColor indexed="41"/>
      </patternFill>
    </fill>
    <fill>
      <patternFill patternType="solid">
        <fgColor theme="7" tint="0.79998168889431442"/>
        <bgColor indexed="64"/>
      </patternFill>
    </fill>
    <fill>
      <patternFill patternType="solid">
        <fgColor theme="6" tint="0.39997558519241921"/>
        <bgColor indexed="64"/>
      </patternFill>
    </fill>
    <fill>
      <patternFill patternType="solid">
        <fgColor rgb="FF002664"/>
        <bgColor indexed="64"/>
      </patternFill>
    </fill>
    <fill>
      <patternFill patternType="solid">
        <fgColor rgb="FF335183"/>
        <bgColor indexed="64"/>
      </patternFill>
    </fill>
    <fill>
      <patternFill patternType="solid">
        <fgColor rgb="FF657DA1"/>
        <bgColor indexed="64"/>
      </patternFill>
    </fill>
    <fill>
      <patternFill patternType="solid">
        <fgColor theme="7" tint="0.59999389629810485"/>
        <bgColor indexed="64"/>
      </patternFill>
    </fill>
    <fill>
      <patternFill patternType="solid">
        <fgColor rgb="FFFFC000"/>
        <bgColor indexed="64"/>
      </patternFill>
    </fill>
    <fill>
      <patternFill patternType="solid">
        <fgColor theme="8" tint="0.79998168889431442"/>
        <bgColor indexed="64"/>
      </patternFill>
    </fill>
  </fills>
  <borders count="133">
    <border>
      <left/>
      <right/>
      <top/>
      <bottom/>
      <diagonal/>
    </border>
    <border>
      <left style="medium">
        <color rgb="FF857362"/>
      </left>
      <right/>
      <top style="medium">
        <color rgb="FF857362"/>
      </top>
      <bottom/>
      <diagonal/>
    </border>
    <border>
      <left style="medium">
        <color rgb="FF857362"/>
      </left>
      <right style="medium">
        <color rgb="FF857362"/>
      </right>
      <top style="medium">
        <color rgb="FF857362"/>
      </top>
      <bottom/>
      <diagonal/>
    </border>
    <border>
      <left style="medium">
        <color rgb="FF857362"/>
      </left>
      <right style="medium">
        <color rgb="FF857362"/>
      </right>
      <top style="medium">
        <color rgb="FF857362"/>
      </top>
      <bottom style="thin">
        <color rgb="FF857362"/>
      </bottom>
      <diagonal/>
    </border>
    <border>
      <left style="medium">
        <color rgb="FF857362"/>
      </left>
      <right/>
      <top style="medium">
        <color rgb="FF857362"/>
      </top>
      <bottom style="thin">
        <color rgb="FF857362"/>
      </bottom>
      <diagonal/>
    </border>
    <border>
      <left style="thin">
        <color rgb="FF857362"/>
      </left>
      <right style="medium">
        <color rgb="FF857362"/>
      </right>
      <top style="medium">
        <color rgb="FF857362"/>
      </top>
      <bottom style="thin">
        <color rgb="FF857362"/>
      </bottom>
      <diagonal/>
    </border>
    <border>
      <left style="medium">
        <color rgb="FF857362"/>
      </left>
      <right style="thin">
        <color rgb="FF857362"/>
      </right>
      <top style="thin">
        <color rgb="FF857362"/>
      </top>
      <bottom style="thin">
        <color rgb="FF857362"/>
      </bottom>
      <diagonal/>
    </border>
    <border>
      <left style="medium">
        <color rgb="FF857362"/>
      </left>
      <right/>
      <top/>
      <bottom style="thin">
        <color rgb="FF857362"/>
      </bottom>
      <diagonal/>
    </border>
    <border>
      <left style="thin">
        <color rgb="FF857362"/>
      </left>
      <right style="medium">
        <color rgb="FF857362"/>
      </right>
      <top/>
      <bottom style="thin">
        <color rgb="FF857362"/>
      </bottom>
      <diagonal/>
    </border>
    <border>
      <left style="medium">
        <color rgb="FF857362"/>
      </left>
      <right/>
      <top style="thin">
        <color rgb="FF857362"/>
      </top>
      <bottom style="thin">
        <color rgb="FF857362"/>
      </bottom>
      <diagonal/>
    </border>
    <border>
      <left style="thin">
        <color rgb="FF857362"/>
      </left>
      <right style="medium">
        <color rgb="FF857362"/>
      </right>
      <top style="thin">
        <color rgb="FF857362"/>
      </top>
      <bottom style="thin">
        <color rgb="FF857362"/>
      </bottom>
      <diagonal/>
    </border>
    <border>
      <left style="medium">
        <color rgb="FF857362"/>
      </left>
      <right style="thin">
        <color rgb="FF857362"/>
      </right>
      <top style="thin">
        <color rgb="FF857362"/>
      </top>
      <bottom/>
      <diagonal/>
    </border>
    <border>
      <left style="medium">
        <color rgb="FF857362"/>
      </left>
      <right/>
      <top style="thin">
        <color rgb="FF857362"/>
      </top>
      <bottom/>
      <diagonal/>
    </border>
    <border>
      <left style="thin">
        <color rgb="FF857362"/>
      </left>
      <right style="medium">
        <color rgb="FF857362"/>
      </right>
      <top style="thin">
        <color rgb="FF857362"/>
      </top>
      <bottom/>
      <diagonal/>
    </border>
    <border>
      <left style="medium">
        <color rgb="FF857362"/>
      </left>
      <right style="medium">
        <color rgb="FF857362"/>
      </right>
      <top style="thin">
        <color rgb="FF857362"/>
      </top>
      <bottom style="thin">
        <color rgb="FF857362"/>
      </bottom>
      <diagonal/>
    </border>
    <border>
      <left/>
      <right style="thin">
        <color rgb="FF857362"/>
      </right>
      <top style="thin">
        <color rgb="FF857362"/>
      </top>
      <bottom style="thin">
        <color rgb="FF857362"/>
      </bottom>
      <diagonal/>
    </border>
    <border>
      <left style="medium">
        <color rgb="FF857362"/>
      </left>
      <right style="medium">
        <color rgb="FF857362"/>
      </right>
      <top style="thin">
        <color rgb="FF857362"/>
      </top>
      <bottom style="medium">
        <color rgb="FF857362"/>
      </bottom>
      <diagonal/>
    </border>
    <border>
      <left style="medium">
        <color rgb="FF857362"/>
      </left>
      <right style="thin">
        <color rgb="FF857362"/>
      </right>
      <top style="thin">
        <color rgb="FF857362"/>
      </top>
      <bottom style="medium">
        <color rgb="FF857362"/>
      </bottom>
      <diagonal/>
    </border>
    <border>
      <left style="thin">
        <color rgb="FF857362"/>
      </left>
      <right style="medium">
        <color rgb="FF857362"/>
      </right>
      <top style="thin">
        <color rgb="FF857362"/>
      </top>
      <bottom style="medium">
        <color rgb="FF857362"/>
      </bottom>
      <diagonal/>
    </border>
    <border>
      <left style="medium">
        <color rgb="FF857362"/>
      </left>
      <right/>
      <top style="medium">
        <color theme="2" tint="-0.499984740745262"/>
      </top>
      <bottom style="medium">
        <color theme="2" tint="-0.499984740745262"/>
      </bottom>
      <diagonal/>
    </border>
    <border>
      <left/>
      <right/>
      <top style="medium">
        <color theme="2" tint="-0.499984740745262"/>
      </top>
      <bottom style="medium">
        <color theme="2" tint="-0.499984740745262"/>
      </bottom>
      <diagonal/>
    </border>
    <border>
      <left/>
      <right style="medium">
        <color rgb="FF857362"/>
      </right>
      <top style="medium">
        <color theme="2" tint="-0.499984740745262"/>
      </top>
      <bottom style="medium">
        <color theme="2" tint="-0.499984740745262"/>
      </bottom>
      <diagonal/>
    </border>
    <border>
      <left style="medium">
        <color rgb="FF857362"/>
      </left>
      <right style="thin">
        <color rgb="FF857362"/>
      </right>
      <top style="medium">
        <color rgb="FF857362"/>
      </top>
      <bottom style="thin">
        <color rgb="FF857362"/>
      </bottom>
      <diagonal/>
    </border>
    <border>
      <left style="thin">
        <color rgb="FF857362"/>
      </left>
      <right style="thin">
        <color rgb="FF857362"/>
      </right>
      <top style="medium">
        <color rgb="FF857362"/>
      </top>
      <bottom style="thin">
        <color rgb="FF857362"/>
      </bottom>
      <diagonal/>
    </border>
    <border>
      <left style="medium">
        <color rgb="FF857362"/>
      </left>
      <right style="medium">
        <color rgb="FF857362"/>
      </right>
      <top style="medium">
        <color theme="2" tint="-0.499984740745262"/>
      </top>
      <bottom/>
      <diagonal/>
    </border>
    <border>
      <left style="thin">
        <color rgb="FF857362"/>
      </left>
      <right style="thin">
        <color rgb="FF857362"/>
      </right>
      <top style="thin">
        <color rgb="FF857362"/>
      </top>
      <bottom style="medium">
        <color rgb="FF857362"/>
      </bottom>
      <diagonal/>
    </border>
    <border>
      <left style="medium">
        <color rgb="FF857362"/>
      </left>
      <right style="medium">
        <color rgb="FF857362"/>
      </right>
      <top/>
      <bottom style="medium">
        <color theme="2" tint="-0.499984740745262"/>
      </bottom>
      <diagonal/>
    </border>
    <border>
      <left style="thin">
        <color rgb="FF857362"/>
      </left>
      <right style="medium">
        <color rgb="FF857362"/>
      </right>
      <top style="medium">
        <color rgb="FF857362"/>
      </top>
      <bottom/>
      <diagonal/>
    </border>
    <border>
      <left style="thin">
        <color rgb="FF857362"/>
      </left>
      <right/>
      <top style="medium">
        <color rgb="FF857362"/>
      </top>
      <bottom style="thin">
        <color rgb="FF857362"/>
      </bottom>
      <diagonal/>
    </border>
    <border>
      <left style="medium">
        <color rgb="FF857362"/>
      </left>
      <right style="thin">
        <color rgb="FF857362"/>
      </right>
      <top style="medium">
        <color rgb="FF857362"/>
      </top>
      <bottom/>
      <diagonal/>
    </border>
    <border>
      <left style="thin">
        <color rgb="FF857362"/>
      </left>
      <right style="thin">
        <color rgb="FF857362"/>
      </right>
      <top style="medium">
        <color rgb="FF857362"/>
      </top>
      <bottom/>
      <diagonal/>
    </border>
    <border>
      <left style="thin">
        <color rgb="FF857362"/>
      </left>
      <right style="thin">
        <color rgb="FF857362"/>
      </right>
      <top style="thin">
        <color rgb="FF857362"/>
      </top>
      <bottom style="thin">
        <color rgb="FF857362"/>
      </bottom>
      <diagonal/>
    </border>
    <border>
      <left style="thin">
        <color rgb="FF857362"/>
      </left>
      <right/>
      <top style="thin">
        <color rgb="FF857362"/>
      </top>
      <bottom style="thin">
        <color rgb="FF857362"/>
      </bottom>
      <diagonal/>
    </border>
    <border>
      <left style="medium">
        <color rgb="FF857362"/>
      </left>
      <right style="thin">
        <color rgb="FF857362"/>
      </right>
      <top/>
      <bottom/>
      <diagonal/>
    </border>
    <border>
      <left style="thin">
        <color rgb="FF857362"/>
      </left>
      <right style="thin">
        <color rgb="FF857362"/>
      </right>
      <top/>
      <bottom/>
      <diagonal/>
    </border>
    <border>
      <left style="thin">
        <color rgb="FF857362"/>
      </left>
      <right/>
      <top/>
      <bottom/>
      <diagonal/>
    </border>
    <border>
      <left style="thin">
        <color rgb="FF857362"/>
      </left>
      <right/>
      <top style="thin">
        <color rgb="FF857362"/>
      </top>
      <bottom style="medium">
        <color rgb="FF857362"/>
      </bottom>
      <diagonal/>
    </border>
    <border>
      <left style="medium">
        <color rgb="FF857362"/>
      </left>
      <right style="thin">
        <color rgb="FF857362"/>
      </right>
      <top style="medium">
        <color rgb="FF857362"/>
      </top>
      <bottom style="medium">
        <color rgb="FF857362"/>
      </bottom>
      <diagonal/>
    </border>
    <border>
      <left style="thin">
        <color rgb="FF857362"/>
      </left>
      <right style="thin">
        <color rgb="FF857362"/>
      </right>
      <top style="medium">
        <color rgb="FF857362"/>
      </top>
      <bottom style="medium">
        <color rgb="FF857362"/>
      </bottom>
      <diagonal/>
    </border>
    <border>
      <left style="thin">
        <color rgb="FF857362"/>
      </left>
      <right/>
      <top style="medium">
        <color rgb="FF857362"/>
      </top>
      <bottom style="medium">
        <color rgb="FF857362"/>
      </bottom>
      <diagonal/>
    </border>
    <border>
      <left style="medium">
        <color rgb="FF857362"/>
      </left>
      <right/>
      <top style="medium">
        <color rgb="FF857362"/>
      </top>
      <bottom style="medium">
        <color rgb="FF857362"/>
      </bottom>
      <diagonal/>
    </border>
    <border>
      <left style="thin">
        <color rgb="FF857362"/>
      </left>
      <right style="medium">
        <color rgb="FF857362"/>
      </right>
      <top style="medium">
        <color rgb="FF857362"/>
      </top>
      <bottom style="medium">
        <color rgb="FF857362"/>
      </bottom>
      <diagonal/>
    </border>
    <border>
      <left style="medium">
        <color rgb="FF857362"/>
      </left>
      <right/>
      <top/>
      <bottom/>
      <diagonal/>
    </border>
    <border>
      <left/>
      <right style="medium">
        <color rgb="FF857362"/>
      </right>
      <top style="medium">
        <color rgb="FF857362"/>
      </top>
      <bottom style="thin">
        <color rgb="FF857362"/>
      </bottom>
      <diagonal/>
    </border>
    <border>
      <left/>
      <right style="medium">
        <color rgb="FF857362"/>
      </right>
      <top style="thin">
        <color rgb="FF857362"/>
      </top>
      <bottom style="thin">
        <color rgb="FF857362"/>
      </bottom>
      <diagonal/>
    </border>
    <border>
      <left style="thin">
        <color rgb="FF857362"/>
      </left>
      <right style="thin">
        <color rgb="FF857362"/>
      </right>
      <top style="thin">
        <color rgb="FF857362"/>
      </top>
      <bottom/>
      <diagonal/>
    </border>
    <border>
      <left style="thin">
        <color rgb="FF857362"/>
      </left>
      <right/>
      <top style="thin">
        <color rgb="FF857362"/>
      </top>
      <bottom/>
      <diagonal/>
    </border>
    <border>
      <left/>
      <right style="medium">
        <color rgb="FF857362"/>
      </right>
      <top style="thin">
        <color rgb="FF857362"/>
      </top>
      <bottom/>
      <diagonal/>
    </border>
    <border>
      <left style="medium">
        <color rgb="FF857362"/>
      </left>
      <right/>
      <top style="thin">
        <color rgb="FF857362"/>
      </top>
      <bottom style="medium">
        <color rgb="FF857362"/>
      </bottom>
      <diagonal/>
    </border>
    <border>
      <left/>
      <right style="medium">
        <color rgb="FF857362"/>
      </right>
      <top style="thin">
        <color rgb="FF857362"/>
      </top>
      <bottom style="medium">
        <color rgb="FF857362"/>
      </bottom>
      <diagonal/>
    </border>
    <border>
      <left/>
      <right style="medium">
        <color rgb="FF857362"/>
      </right>
      <top style="medium">
        <color rgb="FF857362"/>
      </top>
      <bottom style="medium">
        <color rgb="FF857362"/>
      </bottom>
      <diagonal/>
    </border>
    <border>
      <left style="thin">
        <color rgb="FF857362"/>
      </left>
      <right style="thin">
        <color rgb="FF857362"/>
      </right>
      <top/>
      <bottom style="thin">
        <color rgb="FF857362"/>
      </bottom>
      <diagonal/>
    </border>
    <border>
      <left style="thin">
        <color rgb="FF857362"/>
      </left>
      <right style="medium">
        <color rgb="FF857362"/>
      </right>
      <top/>
      <bottom style="medium">
        <color rgb="FF857362"/>
      </bottom>
      <diagonal/>
    </border>
    <border>
      <left style="thin">
        <color rgb="FF857362"/>
      </left>
      <right style="thin">
        <color rgb="FF857362"/>
      </right>
      <top/>
      <bottom style="medium">
        <color rgb="FF857362"/>
      </bottom>
      <diagonal/>
    </border>
    <border>
      <left/>
      <right style="thin">
        <color rgb="FF857362"/>
      </right>
      <top style="medium">
        <color rgb="FF857362"/>
      </top>
      <bottom/>
      <diagonal/>
    </border>
    <border>
      <left style="medium">
        <color rgb="FF857362"/>
      </left>
      <right/>
      <top/>
      <bottom style="medium">
        <color rgb="FF857362"/>
      </bottom>
      <diagonal/>
    </border>
    <border>
      <left/>
      <right style="thin">
        <color rgb="FF857362"/>
      </right>
      <top/>
      <bottom style="medium">
        <color rgb="FF857362"/>
      </bottom>
      <diagonal/>
    </border>
    <border>
      <left style="medium">
        <color rgb="FF857362"/>
      </left>
      <right style="medium">
        <color rgb="FF857362"/>
      </right>
      <top style="medium">
        <color rgb="FF857362"/>
      </top>
      <bottom style="medium">
        <color rgb="FF857362"/>
      </bottom>
      <diagonal/>
    </border>
    <border>
      <left/>
      <right/>
      <top style="medium">
        <color rgb="FF857362"/>
      </top>
      <bottom/>
      <diagonal/>
    </border>
    <border>
      <left/>
      <right/>
      <top style="thin">
        <color rgb="FF857362"/>
      </top>
      <bottom style="thin">
        <color rgb="FF857362"/>
      </bottom>
      <diagonal/>
    </border>
    <border>
      <left/>
      <right/>
      <top/>
      <bottom style="thick">
        <color theme="4"/>
      </bottom>
      <diagonal/>
    </border>
    <border>
      <left style="thin">
        <color rgb="FFB2B2B2"/>
      </left>
      <right style="thin">
        <color rgb="FFB2B2B2"/>
      </right>
      <top style="thin">
        <color rgb="FFB2B2B2"/>
      </top>
      <bottom style="thin">
        <color rgb="FFB2B2B2"/>
      </bottom>
      <diagonal/>
    </border>
    <border>
      <left style="thin">
        <color indexed="62"/>
      </left>
      <right/>
      <top/>
      <bottom/>
      <diagonal/>
    </border>
    <border>
      <left/>
      <right/>
      <top style="thin">
        <color indexed="18"/>
      </top>
      <bottom style="thin">
        <color indexed="18"/>
      </bottom>
      <diagonal/>
    </border>
    <border>
      <left style="medium">
        <color indexed="64"/>
      </left>
      <right/>
      <top style="medium">
        <color indexed="64"/>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thin">
        <color rgb="FFFF0000"/>
      </left>
      <right style="thin">
        <color rgb="FFFF0000"/>
      </right>
      <top style="thin">
        <color rgb="FFFF0000"/>
      </top>
      <bottom style="thin">
        <color rgb="FFFF0000"/>
      </bottom>
      <diagonal/>
    </border>
    <border>
      <left style="thin">
        <color auto="1"/>
      </left>
      <right style="thin">
        <color auto="1"/>
      </right>
      <top style="thin">
        <color auto="1"/>
      </top>
      <bottom style="thin">
        <color auto="1"/>
      </bottom>
      <diagonal/>
    </border>
    <border>
      <left style="thick">
        <color indexed="64"/>
      </left>
      <right/>
      <top/>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style="thin">
        <color indexed="64"/>
      </right>
      <top/>
      <bottom/>
      <diagonal/>
    </border>
    <border>
      <left/>
      <right/>
      <top style="thin">
        <color indexed="62"/>
      </top>
      <bottom style="double">
        <color indexed="62"/>
      </bottom>
      <diagonal/>
    </border>
    <border>
      <left/>
      <right/>
      <top style="thin">
        <color indexed="49"/>
      </top>
      <bottom style="double">
        <color indexed="49"/>
      </bottom>
      <diagonal/>
    </border>
    <border>
      <left/>
      <right style="thin">
        <color indexed="18"/>
      </right>
      <top/>
      <bottom/>
      <diagonal/>
    </border>
    <border>
      <left/>
      <right/>
      <top style="thin">
        <color indexed="62"/>
      </top>
      <bottom style="thin">
        <color indexed="62"/>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thin">
        <color indexed="64"/>
      </top>
      <bottom style="double">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medium">
        <color rgb="FF857362"/>
      </top>
      <bottom style="thin">
        <color rgb="FF857362"/>
      </bottom>
      <diagonal/>
    </border>
    <border>
      <left/>
      <right/>
      <top/>
      <bottom style="medium">
        <color rgb="FF857362"/>
      </bottom>
      <diagonal/>
    </border>
    <border>
      <left/>
      <right/>
      <top style="thin">
        <color rgb="FF857362"/>
      </top>
      <bottom style="medium">
        <color rgb="FF857362"/>
      </bottom>
      <diagonal/>
    </border>
    <border>
      <left style="medium">
        <color rgb="FF857362"/>
      </left>
      <right style="thin">
        <color rgb="FF857362"/>
      </right>
      <top/>
      <bottom style="medium">
        <color rgb="FF857362"/>
      </bottom>
      <diagonal/>
    </border>
    <border>
      <left style="thin">
        <color rgb="FF857362"/>
      </left>
      <right/>
      <top/>
      <bottom style="medium">
        <color rgb="FF857362"/>
      </bottom>
      <diagonal/>
    </border>
    <border>
      <left/>
      <right/>
      <top style="medium">
        <color rgb="FF857362"/>
      </top>
      <bottom style="medium">
        <color rgb="FF857362"/>
      </bottom>
      <diagonal/>
    </border>
    <border>
      <left style="thin">
        <color indexed="23"/>
      </left>
      <right style="thin">
        <color indexed="23"/>
      </right>
      <top style="thin">
        <color indexed="23"/>
      </top>
      <bottom style="thin">
        <color indexed="23"/>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diagonal/>
    </border>
    <border>
      <left/>
      <right/>
      <top style="thin">
        <color indexed="64"/>
      </top>
      <bottom style="double">
        <color indexed="64"/>
      </bottom>
      <diagonal/>
    </border>
    <border>
      <left style="medium">
        <color indexed="64"/>
      </left>
      <right/>
      <top style="thin">
        <color indexed="64"/>
      </top>
      <bottom style="double">
        <color indexed="64"/>
      </bottom>
      <diagonal/>
    </border>
    <border>
      <left style="medium">
        <color indexed="64"/>
      </left>
      <right style="medium">
        <color indexed="64"/>
      </right>
      <top style="thin">
        <color indexed="64"/>
      </top>
      <bottom style="double">
        <color indexed="64"/>
      </bottom>
      <diagonal/>
    </border>
    <border>
      <left style="medium">
        <color indexed="64"/>
      </left>
      <right style="thin">
        <color indexed="64"/>
      </right>
      <top/>
      <bottom style="medium">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top style="thin">
        <color indexed="64"/>
      </top>
      <bottom/>
      <diagonal/>
    </border>
    <border>
      <left/>
      <right/>
      <top style="thin">
        <color indexed="64"/>
      </top>
      <bottom style="thin">
        <color indexed="64"/>
      </bottom>
      <diagonal/>
    </border>
  </borders>
  <cellStyleXfs count="26666">
    <xf numFmtId="0" fontId="0" fillId="0" borderId="0"/>
    <xf numFmtId="43" fontId="7" fillId="0" borderId="0" applyFont="0" applyFill="0" applyBorder="0" applyAlignment="0" applyProtection="0"/>
    <xf numFmtId="9" fontId="7" fillId="0" borderId="0" applyFont="0" applyFill="0" applyBorder="0" applyAlignment="0" applyProtection="0"/>
    <xf numFmtId="0" fontId="7" fillId="0" borderId="0"/>
    <xf numFmtId="0" fontId="6" fillId="0" borderId="0"/>
    <xf numFmtId="9" fontId="6" fillId="0" borderId="0" applyFont="0" applyFill="0" applyBorder="0" applyAlignment="0" applyProtection="0"/>
    <xf numFmtId="43" fontId="6" fillId="0" borderId="0" applyFont="0" applyFill="0" applyBorder="0" applyAlignment="0" applyProtection="0"/>
    <xf numFmtId="0" fontId="18" fillId="0" borderId="0"/>
    <xf numFmtId="0" fontId="18" fillId="0" borderId="0"/>
    <xf numFmtId="0" fontId="18" fillId="0" borderId="0">
      <alignment vertical="top"/>
    </xf>
    <xf numFmtId="0" fontId="19" fillId="0" borderId="0"/>
    <xf numFmtId="0" fontId="20" fillId="23" borderId="0" applyNumberFormat="0" applyBorder="0" applyAlignment="0" applyProtection="0"/>
    <xf numFmtId="0" fontId="17" fillId="10" borderId="0" applyNumberFormat="0" applyBorder="0" applyAlignment="0" applyProtection="0"/>
    <xf numFmtId="0" fontId="20" fillId="24" borderId="0" applyNumberFormat="0" applyBorder="0" applyAlignment="0" applyProtection="0"/>
    <xf numFmtId="0" fontId="17" fillId="12" borderId="0" applyNumberFormat="0" applyBorder="0" applyAlignment="0" applyProtection="0"/>
    <xf numFmtId="0" fontId="20" fillId="25" borderId="0" applyNumberFormat="0" applyBorder="0" applyAlignment="0" applyProtection="0"/>
    <xf numFmtId="0" fontId="17" fillId="14" borderId="0" applyNumberFormat="0" applyBorder="0" applyAlignment="0" applyProtection="0"/>
    <xf numFmtId="0" fontId="20" fillId="23" borderId="0" applyNumberFormat="0" applyBorder="0" applyAlignment="0" applyProtection="0"/>
    <xf numFmtId="0" fontId="17" fillId="16" borderId="0" applyNumberFormat="0" applyBorder="0" applyAlignment="0" applyProtection="0"/>
    <xf numFmtId="0" fontId="20" fillId="26" borderId="0" applyNumberFormat="0" applyBorder="0" applyAlignment="0" applyProtection="0"/>
    <xf numFmtId="0" fontId="17" fillId="18" borderId="0" applyNumberFormat="0" applyBorder="0" applyAlignment="0" applyProtection="0"/>
    <xf numFmtId="0" fontId="20" fillId="24" borderId="0" applyNumberFormat="0" applyBorder="0" applyAlignment="0" applyProtection="0"/>
    <xf numFmtId="0" fontId="17" fillId="20" borderId="0" applyNumberFormat="0" applyBorder="0" applyAlignment="0" applyProtection="0"/>
    <xf numFmtId="0" fontId="20" fillId="27" borderId="0" applyNumberFormat="0" applyBorder="0" applyAlignment="0" applyProtection="0"/>
    <xf numFmtId="0" fontId="17" fillId="11" borderId="0" applyNumberFormat="0" applyBorder="0" applyAlignment="0" applyProtection="0"/>
    <xf numFmtId="0" fontId="20" fillId="28" borderId="0" applyNumberFormat="0" applyBorder="0" applyAlignment="0" applyProtection="0"/>
    <xf numFmtId="0" fontId="17" fillId="13" borderId="0" applyNumberFormat="0" applyBorder="0" applyAlignment="0" applyProtection="0"/>
    <xf numFmtId="0" fontId="20" fillId="29" borderId="0" applyNumberFormat="0" applyBorder="0" applyAlignment="0" applyProtection="0"/>
    <xf numFmtId="0" fontId="17" fillId="15" borderId="0" applyNumberFormat="0" applyBorder="0" applyAlignment="0" applyProtection="0"/>
    <xf numFmtId="0" fontId="20" fillId="27" borderId="0" applyNumberFormat="0" applyBorder="0" applyAlignment="0" applyProtection="0"/>
    <xf numFmtId="0" fontId="17" fillId="17" borderId="0" applyNumberFormat="0" applyBorder="0" applyAlignment="0" applyProtection="0"/>
    <xf numFmtId="0" fontId="20" fillId="30" borderId="0" applyNumberFormat="0" applyBorder="0" applyAlignment="0" applyProtection="0"/>
    <xf numFmtId="0" fontId="17" fillId="19" borderId="0" applyNumberFormat="0" applyBorder="0" applyAlignment="0" applyProtection="0"/>
    <xf numFmtId="0" fontId="20" fillId="24" borderId="0" applyNumberFormat="0" applyBorder="0" applyAlignment="0" applyProtection="0"/>
    <xf numFmtId="0" fontId="17" fillId="21" borderId="0" applyNumberFormat="0" applyBorder="0" applyAlignment="0" applyProtection="0"/>
    <xf numFmtId="0" fontId="21" fillId="31" borderId="0" applyNumberFormat="0" applyBorder="0" applyAlignment="0" applyProtection="0"/>
    <xf numFmtId="0" fontId="21" fillId="28" borderId="0" applyNumberFormat="0" applyBorder="0" applyAlignment="0" applyProtection="0"/>
    <xf numFmtId="0" fontId="21" fillId="29" borderId="0" applyNumberFormat="0" applyBorder="0" applyAlignment="0" applyProtection="0"/>
    <xf numFmtId="0" fontId="21" fillId="27" borderId="0" applyNumberFormat="0" applyBorder="0" applyAlignment="0" applyProtection="0"/>
    <xf numFmtId="0" fontId="21" fillId="31" borderId="0" applyNumberFormat="0" applyBorder="0" applyAlignment="0" applyProtection="0"/>
    <xf numFmtId="0" fontId="21" fillId="24" borderId="0" applyNumberFormat="0" applyBorder="0" applyAlignment="0" applyProtection="0"/>
    <xf numFmtId="0" fontId="21" fillId="31" borderId="0" applyNumberFormat="0" applyBorder="0" applyAlignment="0" applyProtection="0"/>
    <xf numFmtId="0" fontId="21" fillId="32" borderId="0" applyNumberFormat="0" applyBorder="0" applyAlignment="0" applyProtection="0"/>
    <xf numFmtId="0" fontId="21" fillId="33" borderId="0" applyNumberFormat="0" applyBorder="0" applyAlignment="0" applyProtection="0"/>
    <xf numFmtId="0" fontId="21" fillId="34" borderId="0" applyNumberFormat="0" applyBorder="0" applyAlignment="0" applyProtection="0"/>
    <xf numFmtId="0" fontId="21" fillId="31" borderId="0" applyNumberFormat="0" applyBorder="0" applyAlignment="0" applyProtection="0"/>
    <xf numFmtId="0" fontId="21" fillId="35" borderId="0" applyNumberFormat="0" applyBorder="0" applyAlignment="0" applyProtection="0"/>
    <xf numFmtId="0" fontId="18" fillId="0" borderId="0" applyNumberFormat="0" applyFont="0" applyFill="0" applyBorder="0" applyAlignment="0" applyProtection="0"/>
    <xf numFmtId="0" fontId="18" fillId="0" borderId="0" applyNumberFormat="0" applyFont="0" applyFill="0" applyBorder="0" applyAlignment="0" applyProtection="0"/>
    <xf numFmtId="0" fontId="22" fillId="36" borderId="0" applyNumberFormat="0" applyBorder="0" applyAlignment="0" applyProtection="0"/>
    <xf numFmtId="37" fontId="23" fillId="37" borderId="62">
      <alignment horizontal="left"/>
    </xf>
    <xf numFmtId="37" fontId="24" fillId="37" borderId="63"/>
    <xf numFmtId="0" fontId="18" fillId="37" borderId="64" applyNumberFormat="0" applyBorder="0"/>
    <xf numFmtId="0" fontId="18" fillId="37" borderId="64" applyNumberFormat="0" applyBorder="0"/>
    <xf numFmtId="0" fontId="25" fillId="27" borderId="65" applyNumberFormat="0" applyAlignment="0" applyProtection="0"/>
    <xf numFmtId="0" fontId="25" fillId="27" borderId="65" applyNumberFormat="0" applyAlignment="0" applyProtection="0"/>
    <xf numFmtId="0" fontId="25" fillId="27" borderId="65" applyNumberFormat="0" applyAlignment="0" applyProtection="0"/>
    <xf numFmtId="0" fontId="25" fillId="27" borderId="65" applyNumberFormat="0" applyAlignment="0" applyProtection="0"/>
    <xf numFmtId="0" fontId="25" fillId="27" borderId="65" applyNumberFormat="0" applyAlignment="0" applyProtection="0"/>
    <xf numFmtId="0" fontId="25" fillId="27"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6" fillId="23" borderId="65" applyNumberFormat="0" applyAlignment="0" applyProtection="0"/>
    <xf numFmtId="0" fontId="25" fillId="27" borderId="65" applyNumberFormat="0" applyAlignment="0" applyProtection="0"/>
    <xf numFmtId="0" fontId="25" fillId="27" borderId="65" applyNumberFormat="0" applyAlignment="0" applyProtection="0"/>
    <xf numFmtId="0" fontId="25" fillId="27" borderId="65" applyNumberFormat="0" applyAlignment="0" applyProtection="0"/>
    <xf numFmtId="0" fontId="25" fillId="27" borderId="65" applyNumberFormat="0" applyAlignment="0" applyProtection="0"/>
    <xf numFmtId="0" fontId="25" fillId="27" borderId="65" applyNumberFormat="0" applyAlignment="0" applyProtection="0"/>
    <xf numFmtId="0" fontId="25" fillId="27" borderId="65" applyNumberFormat="0" applyAlignment="0" applyProtection="0"/>
    <xf numFmtId="0" fontId="25" fillId="27" borderId="65" applyNumberFormat="0" applyAlignment="0" applyProtection="0"/>
    <xf numFmtId="0" fontId="27" fillId="0" borderId="0" applyNumberFormat="0" applyFill="0" applyBorder="0" applyAlignment="0" applyProtection="0"/>
    <xf numFmtId="0" fontId="28" fillId="38" borderId="66" applyNumberFormat="0" applyAlignment="0" applyProtection="0"/>
    <xf numFmtId="169" fontId="18" fillId="0" borderId="0" applyFont="0" applyFill="0" applyBorder="0" applyAlignment="0" applyProtection="0">
      <alignment horizontal="right" vertical="center"/>
    </xf>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0"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6" fillId="0" borderId="0" applyFont="0" applyFill="0" applyBorder="0" applyAlignment="0" applyProtection="0"/>
    <xf numFmtId="43" fontId="7"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8" fillId="0" borderId="0" applyFont="0" applyFill="0" applyBorder="0" applyAlignment="0" applyProtection="0"/>
    <xf numFmtId="43" fontId="6" fillId="0" borderId="0" applyFont="0" applyFill="0" applyBorder="0" applyAlignment="0" applyProtection="0"/>
    <xf numFmtId="43" fontId="18" fillId="0" borderId="0" applyFont="0" applyFill="0" applyBorder="0" applyAlignment="0" applyProtection="0"/>
    <xf numFmtId="43" fontId="6" fillId="0" borderId="0" applyFont="0" applyFill="0" applyBorder="0" applyAlignment="0" applyProtection="0"/>
    <xf numFmtId="170" fontId="18"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8"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7"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8" fillId="0" borderId="0" applyFont="0" applyFill="0" applyBorder="0" applyAlignment="0" applyProtection="0"/>
    <xf numFmtId="43" fontId="7"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8"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8"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8"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8"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8"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8"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7"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7"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0" fontId="18"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8" fillId="0" borderId="0" applyFont="0" applyFill="0" applyBorder="0" applyAlignment="0" applyProtection="0"/>
    <xf numFmtId="43" fontId="18" fillId="0" borderId="0" applyFont="0" applyFill="0" applyBorder="0" applyAlignment="0" applyProtection="0"/>
    <xf numFmtId="43" fontId="7"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18"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18"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7"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7"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9" fillId="2" borderId="0" applyNumberFormat="0"/>
    <xf numFmtId="0" fontId="29" fillId="39" borderId="0" applyNumberFormat="0" applyAlignment="0" applyProtection="0"/>
    <xf numFmtId="0" fontId="30" fillId="0" borderId="0" applyNumberFormat="0" applyFill="0" applyBorder="0" applyAlignment="0" applyProtection="0"/>
    <xf numFmtId="0" fontId="23" fillId="40" borderId="0">
      <alignment vertical="top"/>
    </xf>
    <xf numFmtId="0" fontId="23" fillId="40" borderId="0"/>
    <xf numFmtId="0" fontId="18" fillId="0" borderId="67">
      <alignment vertical="top"/>
    </xf>
    <xf numFmtId="0" fontId="18" fillId="0" borderId="67"/>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18" fillId="3" borderId="68">
      <alignment vertical="top"/>
    </xf>
    <xf numFmtId="0" fontId="23" fillId="3" borderId="0">
      <alignment vertical="top"/>
    </xf>
    <xf numFmtId="0" fontId="23" fillId="3" borderId="0"/>
    <xf numFmtId="0" fontId="18" fillId="41" borderId="0">
      <alignment vertical="top"/>
    </xf>
    <xf numFmtId="0" fontId="18" fillId="41" borderId="0"/>
    <xf numFmtId="0" fontId="31" fillId="42" borderId="0" applyNumberFormat="0" applyBorder="0" applyAlignment="0" applyProtection="0"/>
    <xf numFmtId="0" fontId="32" fillId="37" borderId="69"/>
    <xf numFmtId="37" fontId="18" fillId="37" borderId="0">
      <alignment horizontal="right"/>
    </xf>
    <xf numFmtId="37" fontId="18" fillId="37" borderId="0">
      <alignment horizontal="right"/>
    </xf>
    <xf numFmtId="171" fontId="11" fillId="5" borderId="0" applyNumberFormat="0">
      <alignment horizontal="left"/>
    </xf>
    <xf numFmtId="0" fontId="33" fillId="0" borderId="70" applyNumberFormat="0" applyFill="0" applyAlignment="0" applyProtection="0"/>
    <xf numFmtId="0" fontId="34" fillId="0" borderId="60" applyNumberFormat="0" applyFill="0" applyAlignment="0" applyProtection="0"/>
    <xf numFmtId="0" fontId="35" fillId="0" borderId="71" applyNumberFormat="0" applyFill="0" applyAlignment="0" applyProtection="0"/>
    <xf numFmtId="0" fontId="36" fillId="0" borderId="72" applyNumberFormat="0" applyFill="0" applyAlignment="0" applyProtection="0"/>
    <xf numFmtId="0" fontId="36" fillId="0" borderId="0" applyNumberFormat="0" applyFill="0" applyBorder="0" applyAlignment="0" applyProtection="0"/>
    <xf numFmtId="0" fontId="37" fillId="0" borderId="0" applyNumberFormat="0" applyFill="0" applyBorder="0" applyAlignment="0" applyProtection="0">
      <alignment vertical="top"/>
      <protection locked="0"/>
    </xf>
    <xf numFmtId="0" fontId="38" fillId="0" borderId="0" applyNumberFormat="0" applyFill="0" applyBorder="0" applyAlignment="0" applyProtection="0">
      <alignment vertical="top"/>
      <protection locked="0"/>
    </xf>
    <xf numFmtId="0" fontId="39" fillId="0" borderId="0" applyNumberFormat="0" applyFill="0" applyBorder="0" applyAlignment="0" applyProtection="0"/>
    <xf numFmtId="0" fontId="40" fillId="0" borderId="0" applyNumberFormat="0" applyFill="0" applyBorder="0" applyAlignment="0" applyProtection="0"/>
    <xf numFmtId="0" fontId="41" fillId="24" borderId="65" applyNumberFormat="0" applyAlignment="0" applyProtection="0"/>
    <xf numFmtId="0" fontId="41" fillId="24" borderId="65" applyNumberFormat="0" applyAlignment="0" applyProtection="0"/>
    <xf numFmtId="0" fontId="41" fillId="24" borderId="65" applyNumberFormat="0" applyAlignment="0" applyProtection="0"/>
    <xf numFmtId="0" fontId="41" fillId="24" borderId="65" applyNumberFormat="0" applyAlignment="0" applyProtection="0"/>
    <xf numFmtId="0" fontId="41" fillId="24" borderId="65" applyNumberFormat="0" applyAlignment="0" applyProtection="0"/>
    <xf numFmtId="0" fontId="41"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2" fillId="24" borderId="65" applyNumberFormat="0" applyAlignment="0" applyProtection="0"/>
    <xf numFmtId="0" fontId="41" fillId="24" borderId="65" applyNumberFormat="0" applyAlignment="0" applyProtection="0"/>
    <xf numFmtId="0" fontId="41" fillId="24" borderId="65" applyNumberFormat="0" applyAlignment="0" applyProtection="0"/>
    <xf numFmtId="0" fontId="41" fillId="24" borderId="65" applyNumberFormat="0" applyAlignment="0" applyProtection="0"/>
    <xf numFmtId="0" fontId="41" fillId="24" borderId="65" applyNumberFormat="0" applyAlignment="0" applyProtection="0"/>
    <xf numFmtId="0" fontId="41" fillId="24" borderId="65" applyNumberFormat="0" applyAlignment="0" applyProtection="0"/>
    <xf numFmtId="0" fontId="41" fillId="24" borderId="65" applyNumberFormat="0" applyAlignment="0" applyProtection="0"/>
    <xf numFmtId="0" fontId="41" fillId="24" borderId="65" applyNumberFormat="0" applyAlignment="0" applyProtection="0"/>
    <xf numFmtId="0" fontId="43" fillId="0" borderId="73" applyNumberFormat="0" applyFill="0" applyAlignment="0" applyProtection="0"/>
    <xf numFmtId="0" fontId="44" fillId="29" borderId="0" applyNumberFormat="0" applyBorder="0" applyAlignment="0" applyProtection="0"/>
    <xf numFmtId="0" fontId="45" fillId="0" borderId="0"/>
    <xf numFmtId="0" fontId="46" fillId="22" borderId="0" applyNumberFormat="0" applyAlignment="0" applyProtection="0"/>
    <xf numFmtId="0" fontId="6" fillId="0" borderId="0"/>
    <xf numFmtId="0" fontId="6" fillId="0" borderId="0"/>
    <xf numFmtId="0" fontId="6" fillId="0" borderId="0"/>
    <xf numFmtId="0" fontId="47"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8" fillId="0" borderId="0"/>
    <xf numFmtId="0" fontId="18"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8" fillId="0" borderId="0">
      <alignment vertical="top"/>
    </xf>
    <xf numFmtId="0" fontId="48" fillId="0" borderId="0">
      <alignment vertical="top"/>
    </xf>
    <xf numFmtId="0" fontId="48" fillId="0" borderId="0">
      <alignment vertical="top"/>
    </xf>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18" fillId="0" borderId="0"/>
    <xf numFmtId="0" fontId="18" fillId="0" borderId="0"/>
    <xf numFmtId="0" fontId="49" fillId="0" borderId="0" applyNumberFormat="0" applyBorder="0" applyProtection="0"/>
    <xf numFmtId="0" fontId="6" fillId="0" borderId="0"/>
    <xf numFmtId="0" fontId="6" fillId="0" borderId="0"/>
    <xf numFmtId="0" fontId="6" fillId="0" borderId="0"/>
    <xf numFmtId="0" fontId="6" fillId="0" borderId="0"/>
    <xf numFmtId="0" fontId="18" fillId="0" borderId="0"/>
    <xf numFmtId="0" fontId="6" fillId="0" borderId="0"/>
    <xf numFmtId="0" fontId="18" fillId="0" borderId="0"/>
    <xf numFmtId="0" fontId="18" fillId="0" borderId="0"/>
    <xf numFmtId="0" fontId="49" fillId="0" borderId="0" applyNumberFormat="0" applyBorder="0" applyProtection="0"/>
    <xf numFmtId="0" fontId="18" fillId="0" borderId="0"/>
    <xf numFmtId="0" fontId="18" fillId="0" borderId="0"/>
    <xf numFmtId="0" fontId="7" fillId="0" borderId="0"/>
    <xf numFmtId="0" fontId="50" fillId="0" borderId="0"/>
    <xf numFmtId="0" fontId="51" fillId="0" borderId="0"/>
    <xf numFmtId="0" fontId="7" fillId="0" borderId="0"/>
    <xf numFmtId="0" fontId="6" fillId="0" borderId="0"/>
    <xf numFmtId="0" fontId="6" fillId="0" borderId="0"/>
    <xf numFmtId="0" fontId="6" fillId="0" borderId="0"/>
    <xf numFmtId="0" fontId="18"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52" fillId="0" borderId="0"/>
    <xf numFmtId="0" fontId="18" fillId="0" borderId="0">
      <alignment vertical="top"/>
    </xf>
    <xf numFmtId="0" fontId="7" fillId="0" borderId="0"/>
    <xf numFmtId="0" fontId="6" fillId="0" borderId="0"/>
    <xf numFmtId="0" fontId="6" fillId="0" borderId="0"/>
    <xf numFmtId="0" fontId="6" fillId="0" borderId="0"/>
    <xf numFmtId="0" fontId="6" fillId="0" borderId="0"/>
    <xf numFmtId="0" fontId="6" fillId="0" borderId="0"/>
    <xf numFmtId="0" fontId="7" fillId="0" borderId="0"/>
    <xf numFmtId="0" fontId="7" fillId="0" borderId="0"/>
    <xf numFmtId="0" fontId="18" fillId="0" borderId="0">
      <alignment vertical="top"/>
    </xf>
    <xf numFmtId="0" fontId="18" fillId="0" borderId="0"/>
    <xf numFmtId="0" fontId="7" fillId="0" borderId="0"/>
    <xf numFmtId="0" fontId="18" fillId="0" borderId="0">
      <alignment vertical="top"/>
    </xf>
    <xf numFmtId="0" fontId="18" fillId="0" borderId="0"/>
    <xf numFmtId="0" fontId="7" fillId="0" borderId="0"/>
    <xf numFmtId="0" fontId="18" fillId="0" borderId="0">
      <alignment vertical="top"/>
    </xf>
    <xf numFmtId="0" fontId="7" fillId="0" borderId="0"/>
    <xf numFmtId="0" fontId="53" fillId="0" borderId="0"/>
    <xf numFmtId="0" fontId="7" fillId="0" borderId="0"/>
    <xf numFmtId="0" fontId="6" fillId="0" borderId="0"/>
    <xf numFmtId="0" fontId="18" fillId="0" borderId="0"/>
    <xf numFmtId="0" fontId="7" fillId="0" borderId="0"/>
    <xf numFmtId="0" fontId="52" fillId="0" borderId="0"/>
    <xf numFmtId="0" fontId="18" fillId="0" borderId="0"/>
    <xf numFmtId="0" fontId="6" fillId="0" borderId="0"/>
    <xf numFmtId="0" fontId="6" fillId="0" borderId="0"/>
    <xf numFmtId="0" fontId="12" fillId="0" borderId="0"/>
    <xf numFmtId="0" fontId="7"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8"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7" fillId="9" borderId="61" applyNumberFormat="0" applyFont="0" applyAlignment="0" applyProtection="0"/>
    <xf numFmtId="0" fontId="17" fillId="9" borderId="61"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18" fillId="25" borderId="74" applyNumberFormat="0" applyFont="0" applyAlignment="0" applyProtection="0"/>
    <xf numFmtId="0" fontId="54" fillId="27" borderId="75" applyNumberFormat="0" applyAlignment="0" applyProtection="0"/>
    <xf numFmtId="0" fontId="54" fillId="27" borderId="75" applyNumberFormat="0" applyAlignment="0" applyProtection="0"/>
    <xf numFmtId="0" fontId="54" fillId="27" borderId="75" applyNumberFormat="0" applyAlignment="0" applyProtection="0"/>
    <xf numFmtId="0" fontId="54" fillId="27" borderId="75" applyNumberFormat="0" applyAlignment="0" applyProtection="0"/>
    <xf numFmtId="0" fontId="54" fillId="27" borderId="75" applyNumberFormat="0" applyAlignment="0" applyProtection="0"/>
    <xf numFmtId="0" fontId="54" fillId="27"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5" fillId="23" borderId="75" applyNumberFormat="0" applyAlignment="0" applyProtection="0"/>
    <xf numFmtId="0" fontId="54" fillId="27" borderId="75" applyNumberFormat="0" applyAlignment="0" applyProtection="0"/>
    <xf numFmtId="0" fontId="54" fillId="27" borderId="75" applyNumberFormat="0" applyAlignment="0" applyProtection="0"/>
    <xf numFmtId="0" fontId="54" fillId="27" borderId="75" applyNumberFormat="0" applyAlignment="0" applyProtection="0"/>
    <xf numFmtId="0" fontId="54" fillId="27" borderId="75" applyNumberFormat="0" applyAlignment="0" applyProtection="0"/>
    <xf numFmtId="0" fontId="54" fillId="27" borderId="75" applyNumberFormat="0" applyAlignment="0" applyProtection="0"/>
    <xf numFmtId="0" fontId="54" fillId="27" borderId="75" applyNumberFormat="0" applyAlignment="0" applyProtection="0"/>
    <xf numFmtId="0" fontId="54" fillId="27" borderId="75" applyNumberFormat="0" applyAlignment="0" applyProtection="0"/>
    <xf numFmtId="40" fontId="56" fillId="43" borderId="0">
      <alignment horizontal="right"/>
    </xf>
    <xf numFmtId="0" fontId="57" fillId="43" borderId="0">
      <alignment horizontal="right"/>
    </xf>
    <xf numFmtId="0" fontId="58" fillId="43" borderId="76"/>
    <xf numFmtId="0" fontId="58" fillId="43" borderId="76"/>
    <xf numFmtId="0" fontId="58" fillId="43" borderId="76"/>
    <xf numFmtId="0" fontId="58" fillId="43" borderId="76"/>
    <xf numFmtId="0" fontId="58" fillId="43" borderId="76"/>
    <xf numFmtId="0" fontId="58" fillId="43" borderId="76"/>
    <xf numFmtId="0" fontId="58" fillId="43" borderId="76"/>
    <xf numFmtId="0" fontId="58" fillId="43" borderId="76"/>
    <xf numFmtId="0" fontId="58" fillId="43" borderId="76"/>
    <xf numFmtId="0" fontId="58" fillId="43" borderId="76"/>
    <xf numFmtId="0" fontId="58" fillId="43" borderId="76"/>
    <xf numFmtId="0" fontId="58" fillId="43" borderId="76"/>
    <xf numFmtId="0" fontId="58" fillId="43" borderId="76"/>
    <xf numFmtId="0" fontId="58" fillId="43" borderId="76"/>
    <xf numFmtId="0" fontId="58" fillId="43" borderId="76"/>
    <xf numFmtId="0" fontId="58" fillId="43" borderId="76"/>
    <xf numFmtId="0" fontId="58" fillId="43" borderId="76"/>
    <xf numFmtId="0" fontId="58" fillId="43" borderId="76"/>
    <xf numFmtId="0" fontId="58" fillId="43" borderId="76"/>
    <xf numFmtId="0" fontId="58" fillId="43" borderId="76"/>
    <xf numFmtId="0" fontId="58" fillId="43" borderId="76"/>
    <xf numFmtId="0" fontId="58" fillId="43" borderId="76"/>
    <xf numFmtId="0" fontId="58" fillId="43" borderId="76"/>
    <xf numFmtId="0" fontId="58" fillId="43" borderId="76"/>
    <xf numFmtId="0" fontId="58" fillId="43" borderId="76"/>
    <xf numFmtId="0" fontId="58" fillId="43" borderId="76"/>
    <xf numFmtId="0" fontId="58" fillId="43" borderId="76"/>
    <xf numFmtId="0" fontId="58" fillId="43" borderId="76"/>
    <xf numFmtId="0" fontId="58" fillId="43" borderId="76"/>
    <xf numFmtId="0" fontId="58" fillId="43" borderId="76"/>
    <xf numFmtId="0" fontId="58" fillId="43" borderId="76"/>
    <xf numFmtId="0" fontId="58" fillId="43" borderId="76"/>
    <xf numFmtId="0" fontId="58" fillId="0" borderId="0" applyBorder="0">
      <alignment horizontal="centerContinuous"/>
    </xf>
    <xf numFmtId="0" fontId="59" fillId="0" borderId="0" applyBorder="0">
      <alignment horizontal="centerContinuous"/>
    </xf>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7"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5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7"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7" fillId="0" borderId="0" applyFont="0" applyFill="0" applyBorder="0" applyAlignment="0" applyProtection="0"/>
    <xf numFmtId="9" fontId="6" fillId="0" borderId="0" applyFont="0" applyFill="0" applyBorder="0" applyAlignment="0" applyProtection="0"/>
    <xf numFmtId="9" fontId="18"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7"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8"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60" fillId="0" borderId="0">
      <alignment vertical="top"/>
    </xf>
    <xf numFmtId="0" fontId="60" fillId="0" borderId="0">
      <alignment vertical="top"/>
    </xf>
    <xf numFmtId="0" fontId="61" fillId="0" borderId="0" applyNumberFormat="0" applyFill="0" applyBorder="0" applyAlignment="0" applyProtection="0"/>
    <xf numFmtId="0" fontId="62" fillId="0" borderId="77" applyNumberFormat="0" applyFill="0" applyAlignment="0" applyProtection="0"/>
    <xf numFmtId="0" fontId="62" fillId="0" borderId="77" applyNumberFormat="0" applyFill="0" applyAlignment="0" applyProtection="0"/>
    <xf numFmtId="0" fontId="62" fillId="0" borderId="77" applyNumberFormat="0" applyFill="0" applyAlignment="0" applyProtection="0"/>
    <xf numFmtId="0" fontId="62" fillId="0" borderId="77" applyNumberFormat="0" applyFill="0" applyAlignment="0" applyProtection="0"/>
    <xf numFmtId="0" fontId="62" fillId="0" borderId="77" applyNumberFormat="0" applyFill="0" applyAlignment="0" applyProtection="0"/>
    <xf numFmtId="0" fontId="62" fillId="0" borderId="77"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3" fillId="0" borderId="78" applyNumberFormat="0" applyFill="0" applyAlignment="0" applyProtection="0"/>
    <xf numFmtId="0" fontId="62" fillId="0" borderId="77" applyNumberFormat="0" applyFill="0" applyAlignment="0" applyProtection="0"/>
    <xf numFmtId="0" fontId="62" fillId="0" borderId="77" applyNumberFormat="0" applyFill="0" applyAlignment="0" applyProtection="0"/>
    <xf numFmtId="0" fontId="62" fillId="0" borderId="77" applyNumberFormat="0" applyFill="0" applyAlignment="0" applyProtection="0"/>
    <xf numFmtId="0" fontId="62" fillId="0" borderId="77" applyNumberFormat="0" applyFill="0" applyAlignment="0" applyProtection="0"/>
    <xf numFmtId="0" fontId="62" fillId="0" borderId="77" applyNumberFormat="0" applyFill="0" applyAlignment="0" applyProtection="0"/>
    <xf numFmtId="0" fontId="62" fillId="0" borderId="77" applyNumberFormat="0" applyFill="0" applyAlignment="0" applyProtection="0"/>
    <xf numFmtId="0" fontId="62" fillId="0" borderId="77" applyNumberFormat="0" applyFill="0" applyAlignment="0" applyProtection="0"/>
    <xf numFmtId="0" fontId="10" fillId="44" borderId="0" applyBorder="0"/>
    <xf numFmtId="0" fontId="64" fillId="0" borderId="0" applyNumberFormat="0" applyFill="0" applyBorder="0" applyAlignment="0" applyProtection="0"/>
    <xf numFmtId="37" fontId="65" fillId="45" borderId="79"/>
    <xf numFmtId="0" fontId="66" fillId="0" borderId="80">
      <alignment horizontal="right"/>
    </xf>
    <xf numFmtId="0" fontId="7" fillId="0" borderId="0"/>
    <xf numFmtId="43" fontId="7" fillId="0" borderId="0" applyFont="0" applyFill="0" applyBorder="0" applyAlignment="0" applyProtection="0"/>
    <xf numFmtId="0" fontId="7" fillId="0" borderId="0"/>
    <xf numFmtId="0" fontId="7" fillId="0" borderId="0"/>
    <xf numFmtId="0" fontId="67" fillId="0" borderId="0"/>
    <xf numFmtId="0" fontId="7" fillId="0" borderId="0"/>
    <xf numFmtId="9" fontId="67" fillId="0" borderId="0" applyFont="0" applyFill="0" applyBorder="0" applyAlignment="0" applyProtection="0"/>
    <xf numFmtId="0" fontId="7" fillId="0" borderId="0"/>
    <xf numFmtId="0" fontId="53" fillId="0" borderId="0"/>
    <xf numFmtId="0" fontId="67" fillId="0" borderId="0"/>
    <xf numFmtId="43" fontId="6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0" fontId="7" fillId="0" borderId="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0" fontId="5" fillId="0" borderId="0"/>
    <xf numFmtId="43" fontId="5" fillId="0" borderId="0" applyFont="0" applyFill="0" applyBorder="0" applyAlignment="0" applyProtection="0"/>
    <xf numFmtId="0" fontId="4" fillId="0" borderId="0"/>
    <xf numFmtId="37" fontId="72" fillId="0" borderId="0"/>
    <xf numFmtId="38" fontId="48" fillId="0" borderId="0"/>
    <xf numFmtId="38" fontId="48" fillId="0" borderId="0"/>
    <xf numFmtId="38" fontId="48" fillId="0" borderId="0"/>
    <xf numFmtId="38" fontId="48" fillId="0" borderId="0"/>
    <xf numFmtId="38" fontId="48" fillId="0" borderId="0"/>
    <xf numFmtId="38" fontId="48" fillId="0" borderId="0"/>
    <xf numFmtId="38" fontId="48" fillId="0" borderId="0"/>
    <xf numFmtId="38" fontId="48" fillId="0" borderId="0"/>
    <xf numFmtId="38" fontId="48" fillId="0" borderId="0"/>
    <xf numFmtId="38" fontId="48" fillId="0" borderId="0"/>
    <xf numFmtId="38" fontId="48" fillId="0" borderId="0"/>
    <xf numFmtId="0" fontId="4" fillId="0" borderId="0"/>
    <xf numFmtId="0" fontId="4" fillId="0" borderId="0"/>
    <xf numFmtId="37" fontId="48" fillId="0" borderId="0"/>
    <xf numFmtId="9" fontId="4" fillId="0" borderId="0" applyFont="0" applyFill="0" applyBorder="0" applyAlignment="0" applyProtection="0"/>
    <xf numFmtId="43" fontId="4" fillId="0" borderId="0" applyFont="0" applyFill="0" applyBorder="0" applyAlignment="0" applyProtection="0"/>
    <xf numFmtId="0" fontId="20" fillId="23" borderId="0" applyNumberFormat="0" applyBorder="0" applyAlignment="0" applyProtection="0"/>
    <xf numFmtId="0" fontId="20" fillId="23" borderId="0" applyNumberFormat="0" applyBorder="0" applyAlignment="0" applyProtection="0"/>
    <xf numFmtId="0" fontId="20" fillId="28" borderId="0" applyNumberFormat="0" applyBorder="0" applyAlignment="0" applyProtection="0"/>
    <xf numFmtId="0" fontId="20" fillId="28" borderId="0" applyNumberFormat="0" applyBorder="0" applyAlignment="0" applyProtection="0"/>
    <xf numFmtId="0" fontId="20" fillId="25" borderId="0" applyNumberFormat="0" applyBorder="0" applyAlignment="0" applyProtection="0"/>
    <xf numFmtId="0" fontId="20" fillId="25" borderId="0" applyNumberFormat="0" applyBorder="0" applyAlignment="0" applyProtection="0"/>
    <xf numFmtId="0" fontId="20" fillId="49" borderId="0" applyNumberFormat="0" applyBorder="0" applyAlignment="0" applyProtection="0"/>
    <xf numFmtId="0" fontId="20" fillId="49" borderId="0" applyNumberFormat="0" applyBorder="0" applyAlignment="0" applyProtection="0"/>
    <xf numFmtId="0" fontId="20" fillId="50" borderId="0" applyNumberFormat="0" applyBorder="0" applyAlignment="0" applyProtection="0"/>
    <xf numFmtId="0" fontId="20" fillId="50" borderId="0" applyNumberFormat="0" applyBorder="0" applyAlignment="0" applyProtection="0"/>
    <xf numFmtId="0" fontId="20" fillId="25" borderId="0" applyNumberFormat="0" applyBorder="0" applyAlignment="0" applyProtection="0"/>
    <xf numFmtId="0" fontId="20" fillId="25" borderId="0" applyNumberFormat="0" applyBorder="0" applyAlignment="0" applyProtection="0"/>
    <xf numFmtId="0" fontId="20" fillId="27" borderId="0" applyNumberFormat="0" applyBorder="0" applyAlignment="0" applyProtection="0"/>
    <xf numFmtId="0" fontId="20" fillId="27" borderId="0" applyNumberFormat="0" applyBorder="0" applyAlignment="0" applyProtection="0"/>
    <xf numFmtId="0" fontId="20" fillId="28" borderId="0" applyNumberFormat="0" applyBorder="0" applyAlignment="0" applyProtection="0"/>
    <xf numFmtId="0" fontId="20" fillId="28" borderId="0" applyNumberFormat="0" applyBorder="0" applyAlignment="0" applyProtection="0"/>
    <xf numFmtId="0" fontId="20" fillId="29" borderId="0" applyNumberFormat="0" applyBorder="0" applyAlignment="0" applyProtection="0"/>
    <xf numFmtId="0" fontId="20" fillId="29" borderId="0" applyNumberFormat="0" applyBorder="0" applyAlignment="0" applyProtection="0"/>
    <xf numFmtId="0" fontId="20" fillId="49" borderId="0" applyNumberFormat="0" applyBorder="0" applyAlignment="0" applyProtection="0"/>
    <xf numFmtId="0" fontId="20" fillId="49" borderId="0" applyNumberFormat="0" applyBorder="0" applyAlignment="0" applyProtection="0"/>
    <xf numFmtId="0" fontId="20" fillId="30" borderId="0" applyNumberFormat="0" applyBorder="0" applyAlignment="0" applyProtection="0"/>
    <xf numFmtId="0" fontId="20" fillId="30" borderId="0" applyNumberFormat="0" applyBorder="0" applyAlignment="0" applyProtection="0"/>
    <xf numFmtId="0" fontId="20" fillId="25" borderId="0" applyNumberFormat="0" applyBorder="0" applyAlignment="0" applyProtection="0"/>
    <xf numFmtId="0" fontId="20" fillId="25" borderId="0" applyNumberFormat="0" applyBorder="0" applyAlignment="0" applyProtection="0"/>
    <xf numFmtId="0" fontId="25" fillId="27" borderId="110" applyNumberFormat="0" applyAlignment="0" applyProtection="0"/>
    <xf numFmtId="0" fontId="25" fillId="27" borderId="110" applyNumberFormat="0" applyAlignment="0" applyProtection="0"/>
    <xf numFmtId="0" fontId="25" fillId="27" borderId="110" applyNumberFormat="0" applyAlignment="0" applyProtection="0"/>
    <xf numFmtId="0" fontId="25" fillId="27" borderId="110" applyNumberFormat="0" applyAlignment="0" applyProtection="0"/>
    <xf numFmtId="0" fontId="25" fillId="27" borderId="110" applyNumberFormat="0" applyAlignment="0" applyProtection="0"/>
    <xf numFmtId="0" fontId="25" fillId="27" borderId="110" applyNumberFormat="0" applyAlignment="0" applyProtection="0"/>
    <xf numFmtId="0" fontId="25" fillId="27" borderId="110" applyNumberFormat="0" applyAlignment="0" applyProtection="0"/>
    <xf numFmtId="0" fontId="25" fillId="27" borderId="110" applyNumberFormat="0" applyAlignment="0" applyProtection="0"/>
    <xf numFmtId="0" fontId="25" fillId="27" borderId="110" applyNumberFormat="0" applyAlignment="0" applyProtection="0"/>
    <xf numFmtId="0" fontId="25" fillId="27" borderId="110" applyNumberFormat="0" applyAlignment="0" applyProtection="0"/>
    <xf numFmtId="0" fontId="25" fillId="27" borderId="110" applyNumberFormat="0" applyAlignment="0" applyProtection="0"/>
    <xf numFmtId="0" fontId="25" fillId="27" borderId="110" applyNumberFormat="0" applyAlignment="0" applyProtection="0"/>
    <xf numFmtId="0" fontId="25" fillId="27" borderId="110" applyNumberFormat="0" applyAlignment="0" applyProtection="0"/>
    <xf numFmtId="0" fontId="25" fillId="27" borderId="110" applyNumberFormat="0" applyAlignment="0" applyProtection="0"/>
    <xf numFmtId="0" fontId="25" fillId="27" borderId="110" applyNumberFormat="0" applyAlignment="0" applyProtection="0"/>
    <xf numFmtId="0" fontId="25" fillId="27" borderId="110" applyNumberFormat="0" applyAlignment="0" applyProtection="0"/>
    <xf numFmtId="0" fontId="25" fillId="27" borderId="110" applyNumberFormat="0" applyAlignment="0" applyProtection="0"/>
    <xf numFmtId="0" fontId="25" fillId="27" borderId="110" applyNumberFormat="0" applyAlignment="0" applyProtection="0"/>
    <xf numFmtId="0" fontId="25" fillId="27" borderId="110" applyNumberFormat="0" applyAlignment="0" applyProtection="0"/>
    <xf numFmtId="0" fontId="25" fillId="27" borderId="110" applyNumberFormat="0" applyAlignment="0" applyProtection="0"/>
    <xf numFmtId="0" fontId="25" fillId="27" borderId="110" applyNumberFormat="0" applyAlignment="0" applyProtection="0"/>
    <xf numFmtId="0" fontId="25" fillId="27" borderId="110" applyNumberFormat="0" applyAlignment="0" applyProtection="0"/>
    <xf numFmtId="0" fontId="25" fillId="27" borderId="110" applyNumberFormat="0" applyAlignment="0" applyProtection="0"/>
    <xf numFmtId="0" fontId="25" fillId="27" borderId="110" applyNumberFormat="0" applyAlignment="0" applyProtection="0"/>
    <xf numFmtId="0" fontId="25" fillId="27" borderId="110" applyNumberFormat="0" applyAlignment="0" applyProtection="0"/>
    <xf numFmtId="0" fontId="25" fillId="27" borderId="110" applyNumberFormat="0" applyAlignment="0" applyProtection="0"/>
    <xf numFmtId="0" fontId="25" fillId="27" borderId="110" applyNumberFormat="0" applyAlignment="0" applyProtection="0"/>
    <xf numFmtId="0" fontId="25" fillId="27" borderId="110" applyNumberFormat="0" applyAlignment="0" applyProtection="0"/>
    <xf numFmtId="0" fontId="25" fillId="27" borderId="110" applyNumberFormat="0" applyAlignment="0" applyProtection="0"/>
    <xf numFmtId="0" fontId="25" fillId="27" borderId="110" applyNumberFormat="0" applyAlignment="0" applyProtection="0"/>
    <xf numFmtId="0" fontId="25" fillId="27" borderId="110" applyNumberFormat="0" applyAlignment="0" applyProtection="0"/>
    <xf numFmtId="0" fontId="25" fillId="27" borderId="110" applyNumberFormat="0" applyAlignment="0" applyProtection="0"/>
    <xf numFmtId="0" fontId="25" fillId="27" borderId="110" applyNumberFormat="0" applyAlignment="0" applyProtection="0"/>
    <xf numFmtId="0" fontId="25" fillId="27" borderId="110" applyNumberFormat="0" applyAlignment="0" applyProtection="0"/>
    <xf numFmtId="0" fontId="25" fillId="27" borderId="110" applyNumberFormat="0" applyAlignment="0" applyProtection="0"/>
    <xf numFmtId="0" fontId="25" fillId="27" borderId="110" applyNumberFormat="0" applyAlignment="0" applyProtection="0"/>
    <xf numFmtId="0" fontId="25" fillId="27" borderId="110" applyNumberFormat="0" applyAlignment="0" applyProtection="0"/>
    <xf numFmtId="0" fontId="25" fillId="27" borderId="110" applyNumberFormat="0" applyAlignment="0" applyProtection="0"/>
    <xf numFmtId="0" fontId="25" fillId="27" borderId="110" applyNumberFormat="0" applyAlignment="0" applyProtection="0"/>
    <xf numFmtId="0" fontId="25" fillId="27" borderId="110" applyNumberFormat="0" applyAlignment="0" applyProtection="0"/>
    <xf numFmtId="0" fontId="25" fillId="27" borderId="110" applyNumberFormat="0" applyAlignment="0" applyProtection="0"/>
    <xf numFmtId="0" fontId="25" fillId="27" borderId="110" applyNumberFormat="0" applyAlignment="0" applyProtection="0"/>
    <xf numFmtId="0" fontId="25" fillId="27" borderId="110" applyNumberFormat="0" applyAlignment="0" applyProtection="0"/>
    <xf numFmtId="0" fontId="25" fillId="27" borderId="110" applyNumberFormat="0" applyAlignment="0" applyProtection="0"/>
    <xf numFmtId="0" fontId="25" fillId="27" borderId="110" applyNumberFormat="0" applyAlignment="0" applyProtection="0"/>
    <xf numFmtId="0" fontId="25" fillId="27" borderId="110" applyNumberFormat="0" applyAlignment="0" applyProtection="0"/>
    <xf numFmtId="0" fontId="25" fillId="27" borderId="110" applyNumberFormat="0" applyAlignment="0" applyProtection="0"/>
    <xf numFmtId="0" fontId="25" fillId="27" borderId="110" applyNumberFormat="0" applyAlignment="0" applyProtection="0"/>
    <xf numFmtId="0" fontId="25" fillId="27" borderId="110" applyNumberFormat="0" applyAlignment="0" applyProtection="0"/>
    <xf numFmtId="0" fontId="25" fillId="27" borderId="110" applyNumberFormat="0" applyAlignment="0" applyProtection="0"/>
    <xf numFmtId="0" fontId="25" fillId="27" borderId="110" applyNumberFormat="0" applyAlignment="0" applyProtection="0"/>
    <xf numFmtId="0" fontId="25" fillId="27" borderId="110" applyNumberFormat="0" applyAlignment="0" applyProtection="0"/>
    <xf numFmtId="0" fontId="25" fillId="27" borderId="110" applyNumberFormat="0" applyAlignment="0" applyProtection="0"/>
    <xf numFmtId="0" fontId="25" fillId="27" borderId="110" applyNumberFormat="0" applyAlignment="0" applyProtection="0"/>
    <xf numFmtId="0" fontId="25" fillId="27" borderId="110" applyNumberFormat="0" applyAlignment="0" applyProtection="0"/>
    <xf numFmtId="0" fontId="25" fillId="27" borderId="110" applyNumberFormat="0" applyAlignment="0" applyProtection="0"/>
    <xf numFmtId="0" fontId="25" fillId="27" borderId="110" applyNumberFormat="0" applyAlignment="0" applyProtection="0"/>
    <xf numFmtId="0" fontId="25" fillId="27" borderId="110" applyNumberFormat="0" applyAlignment="0" applyProtection="0"/>
    <xf numFmtId="0" fontId="25" fillId="27" borderId="110" applyNumberFormat="0" applyAlignment="0" applyProtection="0"/>
    <xf numFmtId="0" fontId="25" fillId="27" borderId="110" applyNumberFormat="0" applyAlignment="0" applyProtection="0"/>
    <xf numFmtId="0" fontId="25" fillId="27" borderId="110" applyNumberFormat="0" applyAlignment="0" applyProtection="0"/>
    <xf numFmtId="0" fontId="25" fillId="27" borderId="110" applyNumberFormat="0" applyAlignment="0" applyProtection="0"/>
    <xf numFmtId="0" fontId="25" fillId="27" borderId="110" applyNumberFormat="0" applyAlignment="0" applyProtection="0"/>
    <xf numFmtId="0" fontId="25" fillId="27" borderId="110" applyNumberFormat="0" applyAlignment="0" applyProtection="0"/>
    <xf numFmtId="0" fontId="25" fillId="27" borderId="110" applyNumberFormat="0" applyAlignment="0" applyProtection="0"/>
    <xf numFmtId="0" fontId="25" fillId="27" borderId="110" applyNumberFormat="0" applyAlignment="0" applyProtection="0"/>
    <xf numFmtId="0" fontId="25" fillId="27" borderId="110" applyNumberFormat="0" applyAlignment="0" applyProtection="0"/>
    <xf numFmtId="0" fontId="25" fillId="27" borderId="110" applyNumberFormat="0" applyAlignment="0" applyProtection="0"/>
    <xf numFmtId="0" fontId="25" fillId="27" borderId="110" applyNumberFormat="0" applyAlignment="0" applyProtection="0"/>
    <xf numFmtId="0" fontId="25" fillId="27" borderId="110" applyNumberFormat="0" applyAlignment="0" applyProtection="0"/>
    <xf numFmtId="0" fontId="25" fillId="27" borderId="110" applyNumberFormat="0" applyAlignment="0" applyProtection="0"/>
    <xf numFmtId="0" fontId="25" fillId="27" borderId="110" applyNumberFormat="0" applyAlignment="0" applyProtection="0"/>
    <xf numFmtId="0" fontId="25" fillId="27" borderId="110" applyNumberFormat="0" applyAlignment="0" applyProtection="0"/>
    <xf numFmtId="0" fontId="25" fillId="27" borderId="110" applyNumberFormat="0" applyAlignment="0" applyProtection="0"/>
    <xf numFmtId="0" fontId="25" fillId="27" borderId="110" applyNumberFormat="0" applyAlignment="0" applyProtection="0"/>
    <xf numFmtId="0" fontId="25" fillId="27" borderId="110" applyNumberFormat="0" applyAlignment="0" applyProtection="0"/>
    <xf numFmtId="0" fontId="25" fillId="27" borderId="110" applyNumberFormat="0" applyAlignment="0" applyProtection="0"/>
    <xf numFmtId="0" fontId="25" fillId="27" borderId="110" applyNumberFormat="0" applyAlignment="0" applyProtection="0"/>
    <xf numFmtId="0" fontId="25" fillId="27" borderId="110" applyNumberFormat="0" applyAlignment="0" applyProtection="0"/>
    <xf numFmtId="0" fontId="25" fillId="27" borderId="110" applyNumberFormat="0" applyAlignment="0" applyProtection="0"/>
    <xf numFmtId="0" fontId="25" fillId="27" borderId="110" applyNumberFormat="0" applyAlignment="0" applyProtection="0"/>
    <xf numFmtId="0" fontId="25" fillId="27" borderId="110" applyNumberFormat="0" applyAlignment="0" applyProtection="0"/>
    <xf numFmtId="0" fontId="25" fillId="27" borderId="110" applyNumberFormat="0" applyAlignment="0" applyProtection="0"/>
    <xf numFmtId="0" fontId="25" fillId="27" borderId="110" applyNumberFormat="0" applyAlignment="0" applyProtection="0"/>
    <xf numFmtId="0" fontId="25" fillId="27" borderId="110" applyNumberFormat="0" applyAlignment="0" applyProtection="0"/>
    <xf numFmtId="0" fontId="25" fillId="27" borderId="110" applyNumberFormat="0" applyAlignment="0" applyProtection="0"/>
    <xf numFmtId="0" fontId="25" fillId="27" borderId="110" applyNumberFormat="0" applyAlignment="0" applyProtection="0"/>
    <xf numFmtId="0" fontId="25" fillId="27" borderId="110" applyNumberFormat="0" applyAlignment="0" applyProtection="0"/>
    <xf numFmtId="0" fontId="25" fillId="27" borderId="110" applyNumberFormat="0" applyAlignment="0" applyProtection="0"/>
    <xf numFmtId="0" fontId="25" fillId="27" borderId="110" applyNumberFormat="0" applyAlignment="0" applyProtection="0"/>
    <xf numFmtId="0" fontId="25" fillId="27" borderId="110" applyNumberFormat="0" applyAlignment="0" applyProtection="0"/>
    <xf numFmtId="0" fontId="25" fillId="27" borderId="110" applyNumberFormat="0" applyAlignment="0" applyProtection="0"/>
    <xf numFmtId="0" fontId="25" fillId="27" borderId="110" applyNumberFormat="0" applyAlignment="0" applyProtection="0"/>
    <xf numFmtId="0" fontId="25" fillId="27" borderId="110" applyNumberFormat="0" applyAlignment="0" applyProtection="0"/>
    <xf numFmtId="0" fontId="25" fillId="27" borderId="110" applyNumberFormat="0" applyAlignment="0" applyProtection="0"/>
    <xf numFmtId="0" fontId="25" fillId="27" borderId="110" applyNumberFormat="0" applyAlignment="0" applyProtection="0"/>
    <xf numFmtId="0" fontId="25" fillId="27" borderId="110" applyNumberFormat="0" applyAlignment="0" applyProtection="0"/>
    <xf numFmtId="0" fontId="25" fillId="27" borderId="110" applyNumberFormat="0" applyAlignment="0" applyProtection="0"/>
    <xf numFmtId="0" fontId="25" fillId="27" borderId="110" applyNumberFormat="0" applyAlignment="0" applyProtection="0"/>
    <xf numFmtId="0" fontId="25" fillId="27" borderId="110" applyNumberFormat="0" applyAlignment="0" applyProtection="0"/>
    <xf numFmtId="0" fontId="25" fillId="27" borderId="110" applyNumberFormat="0" applyAlignment="0" applyProtection="0"/>
    <xf numFmtId="0" fontId="25" fillId="27" borderId="110" applyNumberFormat="0" applyAlignment="0" applyProtection="0"/>
    <xf numFmtId="0" fontId="25" fillId="27" borderId="110" applyNumberFormat="0" applyAlignment="0" applyProtection="0"/>
    <xf numFmtId="0" fontId="25" fillId="27" borderId="110" applyNumberFormat="0" applyAlignment="0" applyProtection="0"/>
    <xf numFmtId="0" fontId="25" fillId="27" borderId="110" applyNumberFormat="0" applyAlignment="0" applyProtection="0"/>
    <xf numFmtId="0" fontId="25" fillId="27" borderId="110" applyNumberFormat="0" applyAlignment="0" applyProtection="0"/>
    <xf numFmtId="0" fontId="25" fillId="27" borderId="110" applyNumberFormat="0" applyAlignment="0" applyProtection="0"/>
    <xf numFmtId="0" fontId="25" fillId="27" borderId="110" applyNumberFormat="0" applyAlignment="0" applyProtection="0"/>
    <xf numFmtId="0" fontId="25" fillId="27" borderId="110" applyNumberFormat="0" applyAlignment="0" applyProtection="0"/>
    <xf numFmtId="0" fontId="25" fillId="27" borderId="110" applyNumberFormat="0" applyAlignment="0" applyProtection="0"/>
    <xf numFmtId="0" fontId="25" fillId="27" borderId="110" applyNumberFormat="0" applyAlignment="0" applyProtection="0"/>
    <xf numFmtId="0" fontId="25" fillId="27" borderId="110" applyNumberFormat="0" applyAlignment="0" applyProtection="0"/>
    <xf numFmtId="0" fontId="25" fillId="27" borderId="110" applyNumberFormat="0" applyAlignment="0" applyProtection="0"/>
    <xf numFmtId="0" fontId="25" fillId="27" borderId="110" applyNumberFormat="0" applyAlignment="0" applyProtection="0"/>
    <xf numFmtId="0" fontId="25" fillId="27" borderId="110" applyNumberFormat="0" applyAlignment="0" applyProtection="0"/>
    <xf numFmtId="0" fontId="25" fillId="27" borderId="110" applyNumberFormat="0" applyAlignment="0" applyProtection="0"/>
    <xf numFmtId="0" fontId="25" fillId="27" borderId="110" applyNumberFormat="0" applyAlignment="0" applyProtection="0"/>
    <xf numFmtId="0" fontId="25" fillId="27" borderId="110" applyNumberFormat="0" applyAlignment="0" applyProtection="0"/>
    <xf numFmtId="0" fontId="25" fillId="27" borderId="110" applyNumberFormat="0" applyAlignment="0" applyProtection="0"/>
    <xf numFmtId="0" fontId="25" fillId="27" borderId="110" applyNumberFormat="0" applyAlignment="0" applyProtection="0"/>
    <xf numFmtId="0" fontId="25" fillId="27" borderId="110" applyNumberFormat="0" applyAlignment="0" applyProtection="0"/>
    <xf numFmtId="0" fontId="25" fillId="27" borderId="110" applyNumberFormat="0" applyAlignment="0" applyProtection="0"/>
    <xf numFmtId="0" fontId="25" fillId="27" borderId="110" applyNumberFormat="0" applyAlignment="0" applyProtection="0"/>
    <xf numFmtId="0" fontId="25" fillId="27" borderId="110" applyNumberFormat="0" applyAlignment="0" applyProtection="0"/>
    <xf numFmtId="0" fontId="25" fillId="27" borderId="110" applyNumberFormat="0" applyAlignment="0" applyProtection="0"/>
    <xf numFmtId="0" fontId="25" fillId="27" borderId="110" applyNumberFormat="0" applyAlignment="0" applyProtection="0"/>
    <xf numFmtId="0" fontId="25" fillId="27" borderId="110" applyNumberFormat="0" applyAlignment="0" applyProtection="0"/>
    <xf numFmtId="0" fontId="25" fillId="27" borderId="110" applyNumberFormat="0" applyAlignment="0" applyProtection="0"/>
    <xf numFmtId="0" fontId="25" fillId="27" borderId="110" applyNumberFormat="0" applyAlignment="0" applyProtection="0"/>
    <xf numFmtId="0" fontId="25" fillId="27" borderId="110" applyNumberFormat="0" applyAlignment="0" applyProtection="0"/>
    <xf numFmtId="0" fontId="25" fillId="27" borderId="110" applyNumberFormat="0" applyAlignment="0" applyProtection="0"/>
    <xf numFmtId="0" fontId="25" fillId="27" borderId="110" applyNumberFormat="0" applyAlignment="0" applyProtection="0"/>
    <xf numFmtId="0" fontId="25" fillId="27" borderId="110" applyNumberFormat="0" applyAlignment="0" applyProtection="0"/>
    <xf numFmtId="0" fontId="25" fillId="27" borderId="110" applyNumberFormat="0" applyAlignment="0" applyProtection="0"/>
    <xf numFmtId="0" fontId="25" fillId="27" borderId="110" applyNumberFormat="0" applyAlignment="0" applyProtection="0"/>
    <xf numFmtId="0" fontId="25" fillId="27" borderId="110" applyNumberFormat="0" applyAlignment="0" applyProtection="0"/>
    <xf numFmtId="0" fontId="25" fillId="27" borderId="110" applyNumberFormat="0" applyAlignment="0" applyProtection="0"/>
    <xf numFmtId="0" fontId="25" fillId="27" borderId="110" applyNumberFormat="0" applyAlignment="0" applyProtection="0"/>
    <xf numFmtId="0" fontId="25" fillId="27" borderId="110" applyNumberFormat="0" applyAlignment="0" applyProtection="0"/>
    <xf numFmtId="0" fontId="25" fillId="27" borderId="110" applyNumberFormat="0" applyAlignment="0" applyProtection="0"/>
    <xf numFmtId="0" fontId="25" fillId="27" borderId="110" applyNumberFormat="0" applyAlignment="0" applyProtection="0"/>
    <xf numFmtId="0" fontId="25" fillId="27" borderId="110" applyNumberFormat="0" applyAlignment="0" applyProtection="0"/>
    <xf numFmtId="0" fontId="25" fillId="27" borderId="110" applyNumberFormat="0" applyAlignment="0" applyProtection="0"/>
    <xf numFmtId="0" fontId="25" fillId="27" borderId="110" applyNumberFormat="0" applyAlignment="0" applyProtection="0"/>
    <xf numFmtId="0" fontId="25" fillId="27" borderId="110" applyNumberFormat="0" applyAlignment="0" applyProtection="0"/>
    <xf numFmtId="0" fontId="25" fillId="27" borderId="110" applyNumberFormat="0" applyAlignment="0" applyProtection="0"/>
    <xf numFmtId="0" fontId="25" fillId="27" borderId="110" applyNumberFormat="0" applyAlignment="0" applyProtection="0"/>
    <xf numFmtId="0" fontId="25" fillId="27" borderId="110" applyNumberFormat="0" applyAlignment="0" applyProtection="0"/>
    <xf numFmtId="0" fontId="25" fillId="27" borderId="110" applyNumberFormat="0" applyAlignment="0" applyProtection="0"/>
    <xf numFmtId="0" fontId="25" fillId="27" borderId="110" applyNumberFormat="0" applyAlignment="0" applyProtection="0"/>
    <xf numFmtId="0" fontId="25" fillId="27" borderId="110" applyNumberFormat="0" applyAlignment="0" applyProtection="0"/>
    <xf numFmtId="0" fontId="25" fillId="27" borderId="110" applyNumberFormat="0" applyAlignment="0" applyProtection="0"/>
    <xf numFmtId="0" fontId="25" fillId="27" borderId="110" applyNumberFormat="0" applyAlignment="0" applyProtection="0"/>
    <xf numFmtId="0" fontId="25" fillId="27" borderId="110" applyNumberFormat="0" applyAlignment="0" applyProtection="0"/>
    <xf numFmtId="0" fontId="25" fillId="27" borderId="110" applyNumberFormat="0" applyAlignment="0" applyProtection="0"/>
    <xf numFmtId="0" fontId="25" fillId="27" borderId="110" applyNumberFormat="0" applyAlignment="0" applyProtection="0"/>
    <xf numFmtId="0" fontId="25" fillId="27" borderId="110" applyNumberFormat="0" applyAlignment="0" applyProtection="0"/>
    <xf numFmtId="0" fontId="25" fillId="27" borderId="110" applyNumberFormat="0" applyAlignment="0" applyProtection="0"/>
    <xf numFmtId="0" fontId="25" fillId="27"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5" fillId="27" borderId="110" applyNumberFormat="0" applyAlignment="0" applyProtection="0"/>
    <xf numFmtId="0" fontId="25" fillId="27"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5" fillId="27"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5" fillId="27" borderId="110" applyNumberFormat="0" applyAlignment="0" applyProtection="0"/>
    <xf numFmtId="0" fontId="25" fillId="27" borderId="110" applyNumberFormat="0" applyAlignment="0" applyProtection="0"/>
    <xf numFmtId="0" fontId="25" fillId="27" borderId="110" applyNumberFormat="0" applyAlignment="0" applyProtection="0"/>
    <xf numFmtId="0" fontId="25" fillId="27" borderId="110" applyNumberFormat="0" applyAlignment="0" applyProtection="0"/>
    <xf numFmtId="0" fontId="25" fillId="27"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5" fillId="27" borderId="110" applyNumberFormat="0" applyAlignment="0" applyProtection="0"/>
    <xf numFmtId="0" fontId="25" fillId="27" borderId="110" applyNumberFormat="0" applyAlignment="0" applyProtection="0"/>
    <xf numFmtId="0" fontId="25" fillId="27" borderId="110" applyNumberFormat="0" applyAlignment="0" applyProtection="0"/>
    <xf numFmtId="0" fontId="25" fillId="27" borderId="110" applyNumberFormat="0" applyAlignment="0" applyProtection="0"/>
    <xf numFmtId="0" fontId="25" fillId="27" borderId="110" applyNumberFormat="0" applyAlignment="0" applyProtection="0"/>
    <xf numFmtId="0" fontId="25" fillId="27"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5" fillId="27" borderId="110" applyNumberFormat="0" applyAlignment="0" applyProtection="0"/>
    <xf numFmtId="0" fontId="26" fillId="23" borderId="110" applyNumberFormat="0" applyAlignment="0" applyProtection="0"/>
    <xf numFmtId="0" fontId="26" fillId="23" borderId="110" applyNumberFormat="0" applyAlignment="0" applyProtection="0"/>
    <xf numFmtId="0" fontId="25" fillId="27" borderId="110" applyNumberFormat="0" applyAlignment="0" applyProtection="0"/>
    <xf numFmtId="0" fontId="25" fillId="27" borderId="110" applyNumberFormat="0" applyAlignment="0" applyProtection="0"/>
    <xf numFmtId="0" fontId="25" fillId="27" borderId="110" applyNumberFormat="0" applyAlignment="0" applyProtection="0"/>
    <xf numFmtId="0" fontId="25" fillId="27" borderId="110" applyNumberFormat="0" applyAlignment="0" applyProtection="0"/>
    <xf numFmtId="0" fontId="25" fillId="27" borderId="110" applyNumberFormat="0" applyAlignment="0" applyProtection="0"/>
    <xf numFmtId="0" fontId="25" fillId="27" borderId="110" applyNumberFormat="0" applyAlignment="0" applyProtection="0"/>
    <xf numFmtId="0" fontId="25" fillId="27" borderId="110" applyNumberFormat="0" applyAlignment="0" applyProtection="0"/>
    <xf numFmtId="0" fontId="25" fillId="27"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5" fillId="27" borderId="110" applyNumberFormat="0" applyAlignment="0" applyProtection="0"/>
    <xf numFmtId="0" fontId="25" fillId="27" borderId="110" applyNumberFormat="0" applyAlignment="0" applyProtection="0"/>
    <xf numFmtId="0" fontId="25" fillId="27" borderId="110" applyNumberFormat="0" applyAlignment="0" applyProtection="0"/>
    <xf numFmtId="0" fontId="25" fillId="27" borderId="110" applyNumberFormat="0" applyAlignment="0" applyProtection="0"/>
    <xf numFmtId="0" fontId="25" fillId="27"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5" fillId="27" borderId="110" applyNumberFormat="0" applyAlignment="0" applyProtection="0"/>
    <xf numFmtId="0" fontId="25" fillId="27" borderId="110" applyNumberFormat="0" applyAlignment="0" applyProtection="0"/>
    <xf numFmtId="0" fontId="25" fillId="27" borderId="110" applyNumberFormat="0" applyAlignment="0" applyProtection="0"/>
    <xf numFmtId="0" fontId="25" fillId="27" borderId="110" applyNumberFormat="0" applyAlignment="0" applyProtection="0"/>
    <xf numFmtId="0" fontId="25" fillId="27" borderId="110" applyNumberFormat="0" applyAlignment="0" applyProtection="0"/>
    <xf numFmtId="0" fontId="25" fillId="27"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5" fillId="27" borderId="110" applyNumberFormat="0" applyAlignment="0" applyProtection="0"/>
    <xf numFmtId="0" fontId="25" fillId="27" borderId="110" applyNumberFormat="0" applyAlignment="0" applyProtection="0"/>
    <xf numFmtId="0" fontId="25" fillId="27" borderId="110" applyNumberFormat="0" applyAlignment="0" applyProtection="0"/>
    <xf numFmtId="0" fontId="25" fillId="27"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5" fillId="27"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5" fillId="27"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5" fillId="27"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5" fillId="27"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5" fillId="27"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5" fillId="27"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5" fillId="27"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26" fillId="23" borderId="110" applyNumberFormat="0" applyAlignment="0" applyProtection="0"/>
    <xf numFmtId="0" fontId="78" fillId="0" borderId="0"/>
    <xf numFmtId="0" fontId="78" fillId="0" borderId="0"/>
    <xf numFmtId="0" fontId="78" fillId="0" borderId="0"/>
    <xf numFmtId="0" fontId="78" fillId="0" borderId="0"/>
    <xf numFmtId="0" fontId="78" fillId="0" borderId="0"/>
    <xf numFmtId="0" fontId="78" fillId="0" borderId="0"/>
    <xf numFmtId="0" fontId="25" fillId="27" borderId="110" applyNumberFormat="0" applyAlignment="0" applyProtection="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43" fontId="4" fillId="0" borderId="0" applyFont="0" applyFill="0" applyBorder="0" applyAlignment="0" applyProtection="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43" fontId="7" fillId="0" borderId="0" applyFont="0" applyFill="0" applyBorder="0" applyAlignment="0" applyProtection="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78" fillId="0" borderId="0"/>
    <xf numFmtId="0" fontId="18" fillId="3" borderId="68">
      <alignment vertical="top"/>
    </xf>
    <xf numFmtId="0" fontId="78" fillId="0" borderId="0"/>
    <xf numFmtId="0" fontId="78" fillId="0" borderId="0"/>
    <xf numFmtId="0" fontId="18" fillId="3" borderId="68">
      <alignment vertical="top"/>
    </xf>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18" fillId="3" borderId="68">
      <alignment vertical="top"/>
    </xf>
    <xf numFmtId="0" fontId="78" fillId="0" borderId="0"/>
    <xf numFmtId="0" fontId="78" fillId="0" borderId="0"/>
    <xf numFmtId="0" fontId="18" fillId="3" borderId="68">
      <alignment vertical="top"/>
    </xf>
    <xf numFmtId="0" fontId="18" fillId="3" borderId="68">
      <alignment vertical="top"/>
    </xf>
    <xf numFmtId="0" fontId="78" fillId="0" borderId="0"/>
    <xf numFmtId="0" fontId="18" fillId="3" borderId="68">
      <alignment vertical="top"/>
    </xf>
    <xf numFmtId="0" fontId="78" fillId="0" borderId="0"/>
    <xf numFmtId="0" fontId="78" fillId="0" borderId="0"/>
    <xf numFmtId="0" fontId="18" fillId="3" borderId="68">
      <alignment vertical="top"/>
    </xf>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18" fillId="3" borderId="68">
      <alignment vertical="top"/>
    </xf>
    <xf numFmtId="0" fontId="78" fillId="0" borderId="0"/>
    <xf numFmtId="0" fontId="78" fillId="0" borderId="0"/>
    <xf numFmtId="0" fontId="78" fillId="0" borderId="0"/>
    <xf numFmtId="0" fontId="18" fillId="3" borderId="68">
      <alignment vertical="top"/>
    </xf>
    <xf numFmtId="0" fontId="78" fillId="0" borderId="0"/>
    <xf numFmtId="0" fontId="18" fillId="3" borderId="68">
      <alignment vertical="top"/>
    </xf>
    <xf numFmtId="0" fontId="78" fillId="0" borderId="0"/>
    <xf numFmtId="0" fontId="78" fillId="0" borderId="0"/>
    <xf numFmtId="0" fontId="18" fillId="3" borderId="68">
      <alignment vertical="top"/>
    </xf>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18" fillId="3" borderId="68">
      <alignment vertical="top"/>
    </xf>
    <xf numFmtId="0" fontId="78" fillId="0" borderId="0"/>
    <xf numFmtId="0" fontId="78" fillId="0" borderId="0"/>
    <xf numFmtId="0" fontId="78" fillId="0" borderId="0"/>
    <xf numFmtId="0" fontId="18" fillId="3" borderId="68">
      <alignment vertical="top"/>
    </xf>
    <xf numFmtId="0" fontId="78" fillId="0" borderId="0"/>
    <xf numFmtId="0" fontId="18" fillId="3" borderId="68">
      <alignment vertical="top"/>
    </xf>
    <xf numFmtId="0" fontId="78" fillId="0" borderId="0"/>
    <xf numFmtId="0" fontId="78" fillId="0" borderId="0"/>
    <xf numFmtId="0" fontId="18" fillId="3" borderId="68">
      <alignment vertical="top"/>
    </xf>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18" fillId="3" borderId="68">
      <alignment vertical="top"/>
    </xf>
    <xf numFmtId="0" fontId="78" fillId="0" borderId="0"/>
    <xf numFmtId="0" fontId="78" fillId="0" borderId="0"/>
    <xf numFmtId="0" fontId="78" fillId="0" borderId="0"/>
    <xf numFmtId="0" fontId="18" fillId="3" borderId="68">
      <alignment vertical="top"/>
    </xf>
    <xf numFmtId="0" fontId="78" fillId="0" borderId="0"/>
    <xf numFmtId="0" fontId="18" fillId="3" borderId="68">
      <alignment vertical="top"/>
    </xf>
    <xf numFmtId="0" fontId="78" fillId="0" borderId="0"/>
    <xf numFmtId="0" fontId="78" fillId="0" borderId="0"/>
    <xf numFmtId="0" fontId="18" fillId="3" borderId="68">
      <alignment vertical="top"/>
    </xf>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18" fillId="3" borderId="68">
      <alignment vertical="top"/>
    </xf>
    <xf numFmtId="0" fontId="78" fillId="0" borderId="0"/>
    <xf numFmtId="0" fontId="78" fillId="0" borderId="0"/>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18" fillId="3" borderId="68">
      <alignment vertical="top"/>
    </xf>
    <xf numFmtId="0" fontId="78" fillId="0" borderId="0"/>
    <xf numFmtId="0" fontId="78" fillId="0" borderId="0"/>
    <xf numFmtId="0" fontId="18" fillId="3" borderId="68">
      <alignment vertical="top"/>
    </xf>
    <xf numFmtId="0" fontId="18" fillId="3" borderId="68">
      <alignment vertical="top"/>
    </xf>
    <xf numFmtId="0" fontId="78" fillId="0" borderId="0"/>
    <xf numFmtId="0" fontId="18" fillId="3" borderId="68">
      <alignment vertical="top"/>
    </xf>
    <xf numFmtId="0" fontId="78" fillId="0" borderId="0"/>
    <xf numFmtId="0" fontId="78" fillId="0" borderId="0"/>
    <xf numFmtId="0" fontId="18" fillId="3" borderId="68">
      <alignment vertical="top"/>
    </xf>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18" fillId="3" borderId="68">
      <alignment vertical="top"/>
    </xf>
    <xf numFmtId="0" fontId="78" fillId="0" borderId="0"/>
    <xf numFmtId="0" fontId="78" fillId="0" borderId="0"/>
    <xf numFmtId="0" fontId="78" fillId="0" borderId="0"/>
    <xf numFmtId="0" fontId="18" fillId="3" borderId="68">
      <alignment vertical="top"/>
    </xf>
    <xf numFmtId="0" fontId="78" fillId="0" borderId="0"/>
    <xf numFmtId="0" fontId="18" fillId="3" borderId="68">
      <alignment vertical="top"/>
    </xf>
    <xf numFmtId="0" fontId="78" fillId="0" borderId="0"/>
    <xf numFmtId="0" fontId="78" fillId="0" borderId="0"/>
    <xf numFmtId="0" fontId="18" fillId="3" borderId="68">
      <alignment vertical="top"/>
    </xf>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18" fillId="3" borderId="68">
      <alignment vertical="top"/>
    </xf>
    <xf numFmtId="0" fontId="78" fillId="0" borderId="0"/>
    <xf numFmtId="0" fontId="78" fillId="0" borderId="0"/>
    <xf numFmtId="0" fontId="78" fillId="0" borderId="0"/>
    <xf numFmtId="0" fontId="18" fillId="3" borderId="68">
      <alignment vertical="top"/>
    </xf>
    <xf numFmtId="0" fontId="78" fillId="0" borderId="0"/>
    <xf numFmtId="0" fontId="18" fillId="3" borderId="68">
      <alignment vertical="top"/>
    </xf>
    <xf numFmtId="0" fontId="78" fillId="0" borderId="0"/>
    <xf numFmtId="0" fontId="78" fillId="0" borderId="0"/>
    <xf numFmtId="0" fontId="18" fillId="3" borderId="68">
      <alignment vertical="top"/>
    </xf>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18" fillId="3" borderId="68">
      <alignment vertical="top"/>
    </xf>
    <xf numFmtId="0" fontId="78" fillId="0" borderId="0"/>
    <xf numFmtId="0" fontId="78" fillId="0" borderId="0"/>
    <xf numFmtId="0" fontId="78" fillId="0" borderId="0"/>
    <xf numFmtId="0" fontId="18" fillId="3" borderId="68">
      <alignment vertical="top"/>
    </xf>
    <xf numFmtId="0" fontId="78" fillId="0" borderId="0"/>
    <xf numFmtId="0" fontId="18" fillId="3" borderId="68">
      <alignment vertical="top"/>
    </xf>
    <xf numFmtId="0" fontId="78" fillId="0" borderId="0"/>
    <xf numFmtId="0" fontId="78" fillId="0" borderId="0"/>
    <xf numFmtId="0" fontId="18" fillId="3" borderId="68">
      <alignment vertical="top"/>
    </xf>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18" fillId="3" borderId="68">
      <alignment vertical="top"/>
    </xf>
    <xf numFmtId="0" fontId="78" fillId="0" borderId="0"/>
    <xf numFmtId="0" fontId="78" fillId="0" borderId="0"/>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18" fillId="3" borderId="68">
      <alignment vertical="top"/>
    </xf>
    <xf numFmtId="0" fontId="78" fillId="0" borderId="0"/>
    <xf numFmtId="0" fontId="78" fillId="0" borderId="0"/>
    <xf numFmtId="0" fontId="18" fillId="3" borderId="68">
      <alignment vertical="top"/>
    </xf>
    <xf numFmtId="0" fontId="18" fillId="3" borderId="68">
      <alignment vertical="top"/>
    </xf>
    <xf numFmtId="0" fontId="78" fillId="0" borderId="0"/>
    <xf numFmtId="0" fontId="18" fillId="3" borderId="68">
      <alignment vertical="top"/>
    </xf>
    <xf numFmtId="0" fontId="78" fillId="0" borderId="0"/>
    <xf numFmtId="0" fontId="78" fillId="0" borderId="0"/>
    <xf numFmtId="0" fontId="18" fillId="3" borderId="68">
      <alignment vertical="top"/>
    </xf>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18" fillId="3" borderId="68">
      <alignment vertical="top"/>
    </xf>
    <xf numFmtId="0" fontId="78" fillId="0" borderId="0"/>
    <xf numFmtId="0" fontId="78" fillId="0" borderId="0"/>
    <xf numFmtId="0" fontId="78" fillId="0" borderId="0"/>
    <xf numFmtId="0" fontId="18" fillId="3" borderId="68">
      <alignment vertical="top"/>
    </xf>
    <xf numFmtId="0" fontId="78" fillId="0" borderId="0"/>
    <xf numFmtId="0" fontId="18" fillId="3" borderId="68">
      <alignment vertical="top"/>
    </xf>
    <xf numFmtId="0" fontId="78" fillId="0" borderId="0"/>
    <xf numFmtId="0" fontId="78" fillId="0" borderId="0"/>
    <xf numFmtId="0" fontId="18" fillId="3" borderId="68">
      <alignment vertical="top"/>
    </xf>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18" fillId="3" borderId="68">
      <alignment vertical="top"/>
    </xf>
    <xf numFmtId="0" fontId="78" fillId="0" borderId="0"/>
    <xf numFmtId="0" fontId="78" fillId="0" borderId="0"/>
    <xf numFmtId="0" fontId="78" fillId="0" borderId="0"/>
    <xf numFmtId="0" fontId="18" fillId="3" borderId="68">
      <alignment vertical="top"/>
    </xf>
    <xf numFmtId="0" fontId="78" fillId="0" borderId="0"/>
    <xf numFmtId="0" fontId="18" fillId="3" borderId="68">
      <alignment vertical="top"/>
    </xf>
    <xf numFmtId="0" fontId="78" fillId="0" borderId="0"/>
    <xf numFmtId="0" fontId="78" fillId="0" borderId="0"/>
    <xf numFmtId="0" fontId="18" fillId="3" borderId="68">
      <alignment vertical="top"/>
    </xf>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18" fillId="3" borderId="68">
      <alignment vertical="top"/>
    </xf>
    <xf numFmtId="0" fontId="78" fillId="0" borderId="0"/>
    <xf numFmtId="0" fontId="78" fillId="0" borderId="0"/>
    <xf numFmtId="0" fontId="78" fillId="0" borderId="0"/>
    <xf numFmtId="0" fontId="18" fillId="3" borderId="68">
      <alignment vertical="top"/>
    </xf>
    <xf numFmtId="0" fontId="78" fillId="0" borderId="0"/>
    <xf numFmtId="0" fontId="18" fillId="3" borderId="68">
      <alignment vertical="top"/>
    </xf>
    <xf numFmtId="0" fontId="78" fillId="0" borderId="0"/>
    <xf numFmtId="0" fontId="78" fillId="0" borderId="0"/>
    <xf numFmtId="0" fontId="18" fillId="3" borderId="68">
      <alignment vertical="top"/>
    </xf>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18" fillId="3" borderId="68">
      <alignment vertical="top"/>
    </xf>
    <xf numFmtId="0" fontId="78" fillId="0" borderId="0"/>
    <xf numFmtId="0" fontId="78" fillId="0" borderId="0"/>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18" fillId="3" borderId="68">
      <alignment vertical="top"/>
    </xf>
    <xf numFmtId="0" fontId="78" fillId="0" borderId="0"/>
    <xf numFmtId="0" fontId="78" fillId="0" borderId="0"/>
    <xf numFmtId="0" fontId="18" fillId="3" borderId="68">
      <alignment vertical="top"/>
    </xf>
    <xf numFmtId="0" fontId="18" fillId="3" borderId="68">
      <alignment vertical="top"/>
    </xf>
    <xf numFmtId="0" fontId="78" fillId="0" borderId="0"/>
    <xf numFmtId="0" fontId="18" fillId="3" borderId="68">
      <alignment vertical="top"/>
    </xf>
    <xf numFmtId="0" fontId="78" fillId="0" borderId="0"/>
    <xf numFmtId="0" fontId="78" fillId="0" borderId="0"/>
    <xf numFmtId="0" fontId="18" fillId="3" borderId="68">
      <alignment vertical="top"/>
    </xf>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18" fillId="3" borderId="68">
      <alignment vertical="top"/>
    </xf>
    <xf numFmtId="0" fontId="78" fillId="0" borderId="0"/>
    <xf numFmtId="0" fontId="78" fillId="0" borderId="0"/>
    <xf numFmtId="0" fontId="78" fillId="0" borderId="0"/>
    <xf numFmtId="0" fontId="18" fillId="3" borderId="68">
      <alignment vertical="top"/>
    </xf>
    <xf numFmtId="0" fontId="78" fillId="0" borderId="0"/>
    <xf numFmtId="0" fontId="18" fillId="3" borderId="68">
      <alignment vertical="top"/>
    </xf>
    <xf numFmtId="0" fontId="78" fillId="0" borderId="0"/>
    <xf numFmtId="0" fontId="78" fillId="0" borderId="0"/>
    <xf numFmtId="0" fontId="18" fillId="3" borderId="68">
      <alignment vertical="top"/>
    </xf>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18" fillId="3" borderId="68">
      <alignment vertical="top"/>
    </xf>
    <xf numFmtId="0" fontId="78" fillId="0" borderId="0"/>
    <xf numFmtId="0" fontId="78" fillId="0" borderId="0"/>
    <xf numFmtId="0" fontId="78" fillId="0" borderId="0"/>
    <xf numFmtId="0" fontId="18" fillId="3" borderId="68">
      <alignment vertical="top"/>
    </xf>
    <xf numFmtId="0" fontId="78" fillId="0" borderId="0"/>
    <xf numFmtId="0" fontId="18" fillId="3" borderId="68">
      <alignment vertical="top"/>
    </xf>
    <xf numFmtId="0" fontId="78" fillId="0" borderId="0"/>
    <xf numFmtId="0" fontId="78" fillId="0" borderId="0"/>
    <xf numFmtId="0" fontId="18" fillId="3" borderId="68">
      <alignment vertical="top"/>
    </xf>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18" fillId="3" borderId="68">
      <alignment vertical="top"/>
    </xf>
    <xf numFmtId="0" fontId="78" fillId="0" borderId="0"/>
    <xf numFmtId="0" fontId="78" fillId="0" borderId="0"/>
    <xf numFmtId="0" fontId="78" fillId="0" borderId="0"/>
    <xf numFmtId="0" fontId="18" fillId="3" borderId="68">
      <alignment vertical="top"/>
    </xf>
    <xf numFmtId="0" fontId="78" fillId="0" borderId="0"/>
    <xf numFmtId="0" fontId="18" fillId="3" borderId="68">
      <alignment vertical="top"/>
    </xf>
    <xf numFmtId="0" fontId="78" fillId="0" borderId="0"/>
    <xf numFmtId="0" fontId="78" fillId="0" borderId="0"/>
    <xf numFmtId="0" fontId="18" fillId="3" borderId="68">
      <alignment vertical="top"/>
    </xf>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18" fillId="3" borderId="68">
      <alignment vertical="top"/>
    </xf>
    <xf numFmtId="0" fontId="78" fillId="0" borderId="0"/>
    <xf numFmtId="0" fontId="78" fillId="0" borderId="0"/>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18" fillId="3" borderId="68">
      <alignment vertical="top"/>
    </xf>
    <xf numFmtId="0" fontId="78" fillId="0" borderId="0"/>
    <xf numFmtId="0" fontId="78" fillId="0" borderId="0"/>
    <xf numFmtId="0" fontId="18" fillId="3" borderId="68">
      <alignment vertical="top"/>
    </xf>
    <xf numFmtId="0" fontId="18" fillId="3" borderId="68">
      <alignment vertical="top"/>
    </xf>
    <xf numFmtId="0" fontId="78" fillId="0" borderId="0"/>
    <xf numFmtId="0" fontId="18" fillId="3" borderId="68">
      <alignment vertical="top"/>
    </xf>
    <xf numFmtId="0" fontId="78" fillId="0" borderId="0"/>
    <xf numFmtId="0" fontId="78" fillId="0" borderId="0"/>
    <xf numFmtId="0" fontId="18" fillId="3" borderId="68">
      <alignment vertical="top"/>
    </xf>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18" fillId="3" borderId="68">
      <alignment vertical="top"/>
    </xf>
    <xf numFmtId="0" fontId="78" fillId="0" borderId="0"/>
    <xf numFmtId="0" fontId="78" fillId="0" borderId="0"/>
    <xf numFmtId="0" fontId="78" fillId="0" borderId="0"/>
    <xf numFmtId="0" fontId="18" fillId="3" borderId="68">
      <alignment vertical="top"/>
    </xf>
    <xf numFmtId="0" fontId="78" fillId="0" borderId="0"/>
    <xf numFmtId="0" fontId="18" fillId="3" borderId="68">
      <alignment vertical="top"/>
    </xf>
    <xf numFmtId="0" fontId="78" fillId="0" borderId="0"/>
    <xf numFmtId="0" fontId="78" fillId="0" borderId="0"/>
    <xf numFmtId="0" fontId="18" fillId="3" borderId="68">
      <alignment vertical="top"/>
    </xf>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18" fillId="3" borderId="68">
      <alignment vertical="top"/>
    </xf>
    <xf numFmtId="0" fontId="78" fillId="0" borderId="0"/>
    <xf numFmtId="0" fontId="78" fillId="0" borderId="0"/>
    <xf numFmtId="0" fontId="78" fillId="0" borderId="0"/>
    <xf numFmtId="0" fontId="18" fillId="3" borderId="68">
      <alignment vertical="top"/>
    </xf>
    <xf numFmtId="0" fontId="78" fillId="0" borderId="0"/>
    <xf numFmtId="0" fontId="18" fillId="3" borderId="68">
      <alignment vertical="top"/>
    </xf>
    <xf numFmtId="0" fontId="78" fillId="0" borderId="0"/>
    <xf numFmtId="0" fontId="78" fillId="0" borderId="0"/>
    <xf numFmtId="0" fontId="18" fillId="3" borderId="68">
      <alignment vertical="top"/>
    </xf>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18" fillId="3" borderId="68">
      <alignment vertical="top"/>
    </xf>
    <xf numFmtId="0" fontId="78" fillId="0" borderId="0"/>
    <xf numFmtId="0" fontId="78" fillId="0" borderId="0"/>
    <xf numFmtId="0" fontId="78" fillId="0" borderId="0"/>
    <xf numFmtId="0" fontId="18" fillId="3" borderId="68">
      <alignment vertical="top"/>
    </xf>
    <xf numFmtId="0" fontId="78" fillId="0" borderId="0"/>
    <xf numFmtId="0" fontId="18" fillId="3" borderId="68">
      <alignment vertical="top"/>
    </xf>
    <xf numFmtId="0" fontId="78" fillId="0" borderId="0"/>
    <xf numFmtId="0" fontId="78" fillId="0" borderId="0"/>
    <xf numFmtId="0" fontId="18" fillId="3" borderId="68">
      <alignment vertical="top"/>
    </xf>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18" fillId="3" borderId="68">
      <alignment vertical="top"/>
    </xf>
    <xf numFmtId="0" fontId="78" fillId="0" borderId="0"/>
    <xf numFmtId="0" fontId="78" fillId="0" borderId="0"/>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18" fillId="3" borderId="68">
      <alignment vertical="top"/>
    </xf>
    <xf numFmtId="0" fontId="78" fillId="0" borderId="0"/>
    <xf numFmtId="0" fontId="78" fillId="0" borderId="0"/>
    <xf numFmtId="0" fontId="18" fillId="3" borderId="68">
      <alignment vertical="top"/>
    </xf>
    <xf numFmtId="0" fontId="18" fillId="3" borderId="68">
      <alignment vertical="top"/>
    </xf>
    <xf numFmtId="0" fontId="78" fillId="0" borderId="0"/>
    <xf numFmtId="0" fontId="18" fillId="3" borderId="68">
      <alignment vertical="top"/>
    </xf>
    <xf numFmtId="0" fontId="78" fillId="0" borderId="0"/>
    <xf numFmtId="0" fontId="78" fillId="0" borderId="0"/>
    <xf numFmtId="0" fontId="18" fillId="3" borderId="68">
      <alignment vertical="top"/>
    </xf>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18" fillId="3" borderId="68">
      <alignment vertical="top"/>
    </xf>
    <xf numFmtId="0" fontId="78" fillId="0" borderId="0"/>
    <xf numFmtId="0" fontId="78" fillId="0" borderId="0"/>
    <xf numFmtId="0" fontId="78" fillId="0" borderId="0"/>
    <xf numFmtId="0" fontId="18" fillId="3" borderId="68">
      <alignment vertical="top"/>
    </xf>
    <xf numFmtId="0" fontId="78" fillId="0" borderId="0"/>
    <xf numFmtId="0" fontId="18" fillId="3" borderId="68">
      <alignment vertical="top"/>
    </xf>
    <xf numFmtId="0" fontId="78" fillId="0" borderId="0"/>
    <xf numFmtId="0" fontId="78" fillId="0" borderId="0"/>
    <xf numFmtId="0" fontId="18" fillId="3" borderId="68">
      <alignment vertical="top"/>
    </xf>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18" fillId="3" borderId="68">
      <alignment vertical="top"/>
    </xf>
    <xf numFmtId="0" fontId="78" fillId="0" borderId="0"/>
    <xf numFmtId="0" fontId="78" fillId="0" borderId="0"/>
    <xf numFmtId="0" fontId="78" fillId="0" borderId="0"/>
    <xf numFmtId="0" fontId="18" fillId="3" borderId="68">
      <alignment vertical="top"/>
    </xf>
    <xf numFmtId="0" fontId="78" fillId="0" borderId="0"/>
    <xf numFmtId="0" fontId="18" fillId="3" borderId="68">
      <alignment vertical="top"/>
    </xf>
    <xf numFmtId="0" fontId="78" fillId="0" borderId="0"/>
    <xf numFmtId="0" fontId="78" fillId="0" borderId="0"/>
    <xf numFmtId="0" fontId="18" fillId="3" borderId="68">
      <alignment vertical="top"/>
    </xf>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18" fillId="3" borderId="68">
      <alignment vertical="top"/>
    </xf>
    <xf numFmtId="0" fontId="78" fillId="0" borderId="0"/>
    <xf numFmtId="0" fontId="78" fillId="0" borderId="0"/>
    <xf numFmtId="0" fontId="78" fillId="0" borderId="0"/>
    <xf numFmtId="0" fontId="18" fillId="3" borderId="68">
      <alignment vertical="top"/>
    </xf>
    <xf numFmtId="0" fontId="78" fillId="0" borderId="0"/>
    <xf numFmtId="0" fontId="18" fillId="3" borderId="68">
      <alignment vertical="top"/>
    </xf>
    <xf numFmtId="0" fontId="78" fillId="0" borderId="0"/>
    <xf numFmtId="0" fontId="78" fillId="0" borderId="0"/>
    <xf numFmtId="0" fontId="18" fillId="3" borderId="68">
      <alignment vertical="top"/>
    </xf>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18" fillId="3" borderId="68">
      <alignment vertical="top"/>
    </xf>
    <xf numFmtId="0" fontId="78" fillId="0" borderId="0"/>
    <xf numFmtId="0" fontId="78" fillId="0" borderId="0"/>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18" fillId="3" borderId="68">
      <alignment vertical="top"/>
    </xf>
    <xf numFmtId="0" fontId="78" fillId="0" borderId="0"/>
    <xf numFmtId="0" fontId="78" fillId="0" borderId="0"/>
    <xf numFmtId="0" fontId="18" fillId="3" borderId="68">
      <alignment vertical="top"/>
    </xf>
    <xf numFmtId="0" fontId="18" fillId="3" borderId="68">
      <alignment vertical="top"/>
    </xf>
    <xf numFmtId="0" fontId="78" fillId="0" borderId="0"/>
    <xf numFmtId="0" fontId="18" fillId="3" borderId="68">
      <alignment vertical="top"/>
    </xf>
    <xf numFmtId="0" fontId="78" fillId="0" borderId="0"/>
    <xf numFmtId="0" fontId="78" fillId="0" borderId="0"/>
    <xf numFmtId="0" fontId="18" fillId="3" borderId="68">
      <alignment vertical="top"/>
    </xf>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18" fillId="3" borderId="68">
      <alignment vertical="top"/>
    </xf>
    <xf numFmtId="0" fontId="78" fillId="0" borderId="0"/>
    <xf numFmtId="0" fontId="78" fillId="0" borderId="0"/>
    <xf numFmtId="0" fontId="78" fillId="0" borderId="0"/>
    <xf numFmtId="0" fontId="18" fillId="3" borderId="68">
      <alignment vertical="top"/>
    </xf>
    <xf numFmtId="0" fontId="78" fillId="0" borderId="0"/>
    <xf numFmtId="0" fontId="18" fillId="3" borderId="68">
      <alignment vertical="top"/>
    </xf>
    <xf numFmtId="0" fontId="78" fillId="0" borderId="0"/>
    <xf numFmtId="0" fontId="78" fillId="0" borderId="0"/>
    <xf numFmtId="0" fontId="18" fillId="3" borderId="68">
      <alignment vertical="top"/>
    </xf>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18" fillId="3" borderId="68">
      <alignment vertical="top"/>
    </xf>
    <xf numFmtId="0" fontId="78" fillId="0" borderId="0"/>
    <xf numFmtId="0" fontId="78" fillId="0" borderId="0"/>
    <xf numFmtId="0" fontId="78" fillId="0" borderId="0"/>
    <xf numFmtId="0" fontId="18" fillId="3" borderId="68">
      <alignment vertical="top"/>
    </xf>
    <xf numFmtId="0" fontId="78" fillId="0" borderId="0"/>
    <xf numFmtId="0" fontId="18" fillId="3" borderId="68">
      <alignment vertical="top"/>
    </xf>
    <xf numFmtId="0" fontId="78" fillId="0" borderId="0"/>
    <xf numFmtId="0" fontId="78" fillId="0" borderId="0"/>
    <xf numFmtId="0" fontId="18" fillId="3" borderId="68">
      <alignment vertical="top"/>
    </xf>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18" fillId="3" borderId="68">
      <alignment vertical="top"/>
    </xf>
    <xf numFmtId="0" fontId="78" fillId="0" borderId="0"/>
    <xf numFmtId="0" fontId="78" fillId="0" borderId="0"/>
    <xf numFmtId="0" fontId="78" fillId="0" borderId="0"/>
    <xf numFmtId="0" fontId="18" fillId="3" borderId="68">
      <alignment vertical="top"/>
    </xf>
    <xf numFmtId="0" fontId="78" fillId="0" borderId="0"/>
    <xf numFmtId="0" fontId="18" fillId="3" borderId="68">
      <alignment vertical="top"/>
    </xf>
    <xf numFmtId="0" fontId="78" fillId="0" borderId="0"/>
    <xf numFmtId="0" fontId="78" fillId="0" borderId="0"/>
    <xf numFmtId="0" fontId="18" fillId="3" borderId="68">
      <alignment vertical="top"/>
    </xf>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18" fillId="3" borderId="68">
      <alignment vertical="top"/>
    </xf>
    <xf numFmtId="0" fontId="78" fillId="0" borderId="0"/>
    <xf numFmtId="0" fontId="78" fillId="0" borderId="0"/>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78" fillId="0" borderId="0"/>
    <xf numFmtId="0" fontId="18" fillId="3" borderId="68">
      <alignment vertical="top"/>
    </xf>
    <xf numFmtId="0" fontId="78" fillId="0" borderId="0"/>
    <xf numFmtId="0" fontId="78" fillId="0" borderId="0"/>
    <xf numFmtId="0" fontId="18" fillId="3" borderId="68">
      <alignment vertical="top"/>
    </xf>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78" fillId="0" borderId="0"/>
    <xf numFmtId="0" fontId="78" fillId="0" borderId="0"/>
    <xf numFmtId="0" fontId="18" fillId="3" borderId="68">
      <alignment vertical="top"/>
    </xf>
    <xf numFmtId="0" fontId="18" fillId="3" borderId="68">
      <alignment vertical="top"/>
    </xf>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67"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1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9" fontId="4" fillId="0" borderId="0" applyFont="0" applyFill="0" applyBorder="0" applyAlignment="0" applyProtection="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2" fillId="0" borderId="0"/>
    <xf numFmtId="9" fontId="2" fillId="0" borderId="0" applyFont="0" applyFill="0" applyBorder="0" applyAlignment="0" applyProtection="0"/>
    <xf numFmtId="43" fontId="2" fillId="0" borderId="0" applyFont="0" applyFill="0" applyBorder="0" applyAlignment="0" applyProtection="0"/>
    <xf numFmtId="0" fontId="1" fillId="0" borderId="0"/>
    <xf numFmtId="43" fontId="1" fillId="0" borderId="0" applyFont="0" applyFill="0" applyBorder="0" applyAlignment="0" applyProtection="0"/>
    <xf numFmtId="0" fontId="18" fillId="0" borderId="0"/>
    <xf numFmtId="0" fontId="1" fillId="0" borderId="0"/>
    <xf numFmtId="43" fontId="1" fillId="0" borderId="0" applyFont="0" applyFill="0" applyBorder="0" applyAlignment="0" applyProtection="0"/>
  </cellStyleXfs>
  <cellXfs count="699">
    <xf numFmtId="0" fontId="0" fillId="0" borderId="0" xfId="0"/>
    <xf numFmtId="0" fontId="8" fillId="0" borderId="0" xfId="0" applyFont="1" applyProtection="1"/>
    <xf numFmtId="0" fontId="0" fillId="0" borderId="0" xfId="0" applyProtection="1"/>
    <xf numFmtId="0" fontId="9" fillId="2" borderId="1" xfId="3" applyFont="1" applyFill="1" applyBorder="1" applyAlignment="1" applyProtection="1">
      <alignment horizontal="center" vertical="center"/>
    </xf>
    <xf numFmtId="0" fontId="9" fillId="2" borderId="1" xfId="3" applyFont="1" applyFill="1" applyBorder="1" applyAlignment="1" applyProtection="1">
      <alignment horizontal="center" vertical="center" wrapText="1"/>
    </xf>
    <xf numFmtId="0" fontId="9" fillId="2" borderId="2" xfId="3" applyFont="1" applyFill="1" applyBorder="1" applyAlignment="1" applyProtection="1">
      <alignment horizontal="center" vertical="center" wrapText="1"/>
    </xf>
    <xf numFmtId="164" fontId="10" fillId="0" borderId="0" xfId="3" applyNumberFormat="1" applyFont="1" applyFill="1" applyBorder="1" applyAlignment="1" applyProtection="1">
      <alignment vertical="center"/>
    </xf>
    <xf numFmtId="0" fontId="7" fillId="0" borderId="0" xfId="3" applyAlignment="1" applyProtection="1">
      <alignment vertical="center"/>
    </xf>
    <xf numFmtId="0" fontId="10" fillId="0" borderId="3" xfId="3" applyFont="1" applyBorder="1" applyAlignment="1" applyProtection="1">
      <alignment horizontal="center" vertical="center"/>
    </xf>
    <xf numFmtId="0" fontId="10" fillId="0" borderId="6" xfId="3" applyFont="1" applyBorder="1" applyAlignment="1" applyProtection="1">
      <alignment horizontal="center" vertical="center"/>
    </xf>
    <xf numFmtId="165" fontId="10" fillId="4" borderId="7" xfId="1" applyNumberFormat="1" applyFont="1" applyFill="1" applyBorder="1" applyAlignment="1" applyProtection="1">
      <alignment vertical="center"/>
    </xf>
    <xf numFmtId="165" fontId="10" fillId="4" borderId="8" xfId="1" applyNumberFormat="1" applyFont="1" applyFill="1" applyBorder="1" applyAlignment="1" applyProtection="1">
      <alignment vertical="center"/>
    </xf>
    <xf numFmtId="165" fontId="10" fillId="4" borderId="9" xfId="1" applyNumberFormat="1" applyFont="1" applyFill="1" applyBorder="1" applyAlignment="1" applyProtection="1">
      <alignment vertical="center"/>
    </xf>
    <xf numFmtId="165" fontId="10" fillId="4" borderId="10" xfId="1" applyNumberFormat="1" applyFont="1" applyFill="1" applyBorder="1" applyAlignment="1" applyProtection="1">
      <alignment vertical="center"/>
    </xf>
    <xf numFmtId="0" fontId="10" fillId="0" borderId="11" xfId="3" applyFont="1" applyBorder="1" applyAlignment="1" applyProtection="1">
      <alignment horizontal="center" vertical="center"/>
    </xf>
    <xf numFmtId="165" fontId="10" fillId="4" borderId="12" xfId="1" applyNumberFormat="1" applyFont="1" applyFill="1" applyBorder="1" applyAlignment="1" applyProtection="1">
      <alignment vertical="center"/>
    </xf>
    <xf numFmtId="165" fontId="10" fillId="4" borderId="13" xfId="1" applyNumberFormat="1" applyFont="1" applyFill="1" applyBorder="1" applyAlignment="1" applyProtection="1">
      <alignment vertical="center"/>
    </xf>
    <xf numFmtId="0" fontId="10" fillId="0" borderId="14" xfId="3" applyFont="1" applyBorder="1" applyAlignment="1" applyProtection="1">
      <alignment horizontal="center" vertical="center"/>
    </xf>
    <xf numFmtId="165" fontId="10" fillId="4" borderId="15" xfId="1" applyNumberFormat="1" applyFont="1" applyFill="1" applyBorder="1" applyAlignment="1" applyProtection="1">
      <alignment vertical="center"/>
    </xf>
    <xf numFmtId="0" fontId="10" fillId="0" borderId="16" xfId="3" applyFont="1" applyBorder="1" applyAlignment="1" applyProtection="1">
      <alignment horizontal="center" vertical="center"/>
    </xf>
    <xf numFmtId="165" fontId="10" fillId="4" borderId="17" xfId="1" applyNumberFormat="1" applyFont="1" applyFill="1" applyBorder="1" applyAlignment="1" applyProtection="1">
      <alignment vertical="center"/>
    </xf>
    <xf numFmtId="165" fontId="10" fillId="4" borderId="18" xfId="1" applyNumberFormat="1" applyFont="1" applyFill="1" applyBorder="1" applyAlignment="1" applyProtection="1">
      <alignment vertical="center"/>
    </xf>
    <xf numFmtId="0" fontId="11" fillId="5" borderId="0" xfId="3" applyFont="1" applyFill="1" applyBorder="1" applyAlignment="1" applyProtection="1">
      <alignment vertical="center"/>
    </xf>
    <xf numFmtId="0" fontId="11" fillId="0" borderId="0" xfId="3" applyFont="1" applyFill="1" applyBorder="1" applyAlignment="1" applyProtection="1">
      <alignment vertical="center"/>
    </xf>
    <xf numFmtId="0" fontId="7" fillId="0" borderId="0" xfId="3" applyFill="1" applyBorder="1" applyAlignment="1" applyProtection="1">
      <alignment vertical="center"/>
    </xf>
    <xf numFmtId="0" fontId="7" fillId="0" borderId="0" xfId="3" applyFill="1" applyAlignment="1" applyProtection="1">
      <alignment vertical="center"/>
    </xf>
    <xf numFmtId="0" fontId="12" fillId="0" borderId="0" xfId="3" applyFont="1" applyAlignment="1" applyProtection="1">
      <alignment vertical="center"/>
    </xf>
    <xf numFmtId="0" fontId="9" fillId="0" borderId="0" xfId="3" applyFont="1" applyFill="1" applyBorder="1" applyAlignment="1" applyProtection="1">
      <alignment horizontal="center" vertical="center" wrapText="1"/>
    </xf>
    <xf numFmtId="0" fontId="9" fillId="2" borderId="27" xfId="3" applyFont="1" applyFill="1" applyBorder="1" applyAlignment="1" applyProtection="1">
      <alignment vertical="center"/>
    </xf>
    <xf numFmtId="0" fontId="10" fillId="0" borderId="22" xfId="3" applyFont="1" applyBorder="1" applyAlignment="1" applyProtection="1">
      <alignment horizontal="center" vertical="center"/>
    </xf>
    <xf numFmtId="0" fontId="12" fillId="0" borderId="23" xfId="3" applyFont="1" applyBorder="1" applyAlignment="1" applyProtection="1">
      <alignment vertical="center"/>
    </xf>
    <xf numFmtId="0" fontId="14" fillId="0" borderId="23" xfId="3" applyFont="1" applyBorder="1" applyAlignment="1" applyProtection="1">
      <alignment horizontal="center" vertical="center"/>
    </xf>
    <xf numFmtId="0" fontId="14" fillId="0" borderId="28" xfId="3" applyFont="1" applyBorder="1" applyAlignment="1" applyProtection="1">
      <alignment horizontal="center" vertical="center"/>
    </xf>
    <xf numFmtId="10" fontId="10" fillId="3" borderId="22" xfId="2" applyNumberFormat="1" applyFont="1" applyFill="1" applyBorder="1" applyAlignment="1" applyProtection="1">
      <alignment vertical="center"/>
      <protection locked="0"/>
    </xf>
    <xf numFmtId="10" fontId="10" fillId="4" borderId="23" xfId="2" applyNumberFormat="1" applyFont="1" applyFill="1" applyBorder="1" applyAlignment="1" applyProtection="1">
      <alignment vertical="center"/>
    </xf>
    <xf numFmtId="10" fontId="10" fillId="4" borderId="5" xfId="2" applyNumberFormat="1" applyFont="1" applyFill="1" applyBorder="1" applyAlignment="1" applyProtection="1">
      <alignment vertical="center"/>
    </xf>
    <xf numFmtId="166" fontId="10" fillId="4" borderId="29" xfId="2" applyNumberFormat="1" applyFont="1" applyFill="1" applyBorder="1" applyAlignment="1" applyProtection="1">
      <alignment vertical="center"/>
    </xf>
    <xf numFmtId="166" fontId="10" fillId="4" borderId="30" xfId="2" applyNumberFormat="1" applyFont="1" applyFill="1" applyBorder="1" applyAlignment="1" applyProtection="1">
      <alignment vertical="center"/>
    </xf>
    <xf numFmtId="166" fontId="10" fillId="4" borderId="27" xfId="2" applyNumberFormat="1" applyFont="1" applyFill="1" applyBorder="1" applyAlignment="1" applyProtection="1">
      <alignment vertical="center"/>
    </xf>
    <xf numFmtId="0" fontId="12" fillId="0" borderId="31" xfId="3" applyFont="1" applyBorder="1" applyAlignment="1" applyProtection="1">
      <alignment vertical="center"/>
    </xf>
    <xf numFmtId="0" fontId="14" fillId="0" borderId="31" xfId="3" applyFont="1" applyBorder="1" applyAlignment="1" applyProtection="1">
      <alignment horizontal="center" vertical="center"/>
    </xf>
    <xf numFmtId="0" fontId="14" fillId="0" borderId="10" xfId="3" applyFont="1" applyBorder="1" applyAlignment="1" applyProtection="1">
      <alignment horizontal="center" vertical="center"/>
    </xf>
    <xf numFmtId="10" fontId="10" fillId="3" borderId="9" xfId="2" applyNumberFormat="1" applyFont="1" applyFill="1" applyBorder="1" applyAlignment="1" applyProtection="1">
      <alignment vertical="center"/>
      <protection locked="0"/>
    </xf>
    <xf numFmtId="10" fontId="10" fillId="4" borderId="32" xfId="2" applyNumberFormat="1" applyFont="1" applyFill="1" applyBorder="1" applyAlignment="1" applyProtection="1">
      <alignment vertical="center"/>
    </xf>
    <xf numFmtId="10" fontId="10" fillId="4" borderId="10" xfId="2" applyNumberFormat="1" applyFont="1" applyFill="1" applyBorder="1" applyAlignment="1" applyProtection="1">
      <alignment vertical="center"/>
    </xf>
    <xf numFmtId="166" fontId="10" fillId="4" borderId="6" xfId="2" applyNumberFormat="1" applyFont="1" applyFill="1" applyBorder="1" applyAlignment="1" applyProtection="1">
      <alignment vertical="center"/>
    </xf>
    <xf numFmtId="166" fontId="10" fillId="4" borderId="31" xfId="2" applyNumberFormat="1" applyFont="1" applyFill="1" applyBorder="1" applyAlignment="1" applyProtection="1">
      <alignment vertical="center"/>
    </xf>
    <xf numFmtId="166" fontId="10" fillId="4" borderId="10" xfId="2" applyNumberFormat="1" applyFont="1" applyFill="1" applyBorder="1" applyAlignment="1" applyProtection="1">
      <alignment vertical="center"/>
    </xf>
    <xf numFmtId="0" fontId="10" fillId="0" borderId="33" xfId="3" applyFont="1" applyBorder="1" applyAlignment="1" applyProtection="1">
      <alignment horizontal="center" vertical="center"/>
    </xf>
    <xf numFmtId="0" fontId="12" fillId="0" borderId="34" xfId="3" applyFont="1" applyBorder="1" applyAlignment="1" applyProtection="1">
      <alignment vertical="center"/>
    </xf>
    <xf numFmtId="0" fontId="14" fillId="0" borderId="34" xfId="3" applyFont="1" applyBorder="1" applyAlignment="1" applyProtection="1">
      <alignment horizontal="center" vertical="center"/>
    </xf>
    <xf numFmtId="0" fontId="14" fillId="0" borderId="35" xfId="3" applyFont="1" applyBorder="1" applyAlignment="1" applyProtection="1">
      <alignment horizontal="center" vertical="center"/>
    </xf>
    <xf numFmtId="10" fontId="10" fillId="4" borderId="18" xfId="2" applyNumberFormat="1" applyFont="1" applyFill="1" applyBorder="1" applyAlignment="1" applyProtection="1">
      <alignment vertical="center"/>
    </xf>
    <xf numFmtId="0" fontId="10" fillId="0" borderId="37" xfId="3" applyFont="1" applyBorder="1" applyAlignment="1" applyProtection="1">
      <alignment horizontal="center" vertical="center"/>
    </xf>
    <xf numFmtId="0" fontId="12" fillId="0" borderId="38" xfId="3" applyFont="1" applyBorder="1" applyAlignment="1" applyProtection="1">
      <alignment vertical="center"/>
    </xf>
    <xf numFmtId="0" fontId="14" fillId="0" borderId="38" xfId="3" applyFont="1" applyBorder="1" applyAlignment="1" applyProtection="1">
      <alignment horizontal="center" vertical="center"/>
    </xf>
    <xf numFmtId="0" fontId="14" fillId="0" borderId="39" xfId="3" applyFont="1" applyBorder="1" applyAlignment="1" applyProtection="1">
      <alignment horizontal="center" vertical="center"/>
    </xf>
    <xf numFmtId="167" fontId="10" fillId="3" borderId="40" xfId="1" applyNumberFormat="1" applyFont="1" applyFill="1" applyBorder="1" applyAlignment="1" applyProtection="1">
      <alignment vertical="center"/>
      <protection locked="0"/>
    </xf>
    <xf numFmtId="167" fontId="10" fillId="4" borderId="39" xfId="1" applyNumberFormat="1" applyFont="1" applyFill="1" applyBorder="1" applyAlignment="1" applyProtection="1">
      <alignment vertical="center"/>
    </xf>
    <xf numFmtId="167" fontId="10" fillId="3" borderId="41" xfId="1" applyNumberFormat="1" applyFont="1" applyFill="1" applyBorder="1" applyAlignment="1" applyProtection="1">
      <alignment vertical="center"/>
      <protection locked="0"/>
    </xf>
    <xf numFmtId="166" fontId="10" fillId="4" borderId="37" xfId="3" applyNumberFormat="1" applyFont="1" applyFill="1" applyBorder="1" applyAlignment="1" applyProtection="1">
      <alignment vertical="center"/>
    </xf>
    <xf numFmtId="166" fontId="10" fillId="4" borderId="38" xfId="3" applyNumberFormat="1" applyFont="1" applyFill="1" applyBorder="1" applyAlignment="1" applyProtection="1">
      <alignment vertical="center"/>
    </xf>
    <xf numFmtId="166" fontId="10" fillId="4" borderId="41" xfId="3" applyNumberFormat="1" applyFont="1" applyFill="1" applyBorder="1" applyAlignment="1" applyProtection="1">
      <alignment vertical="center"/>
    </xf>
    <xf numFmtId="0" fontId="10" fillId="0" borderId="0" xfId="3" applyFont="1" applyFill="1" applyBorder="1" applyAlignment="1" applyProtection="1">
      <alignment horizontal="center" vertical="center"/>
    </xf>
    <xf numFmtId="0" fontId="12" fillId="0" borderId="0" xfId="3" applyFont="1" applyFill="1" applyBorder="1" applyAlignment="1" applyProtection="1">
      <alignment vertical="center"/>
    </xf>
    <xf numFmtId="0" fontId="14" fillId="0" borderId="0" xfId="3" applyFont="1" applyFill="1" applyBorder="1" applyAlignment="1" applyProtection="1">
      <alignment horizontal="center" vertical="center"/>
    </xf>
    <xf numFmtId="166" fontId="10" fillId="0" borderId="0" xfId="3" applyNumberFormat="1" applyFont="1" applyFill="1" applyBorder="1" applyAlignment="1" applyProtection="1">
      <alignment vertical="center"/>
    </xf>
    <xf numFmtId="0" fontId="0" fillId="0" borderId="0" xfId="0" applyFill="1" applyProtection="1"/>
    <xf numFmtId="0" fontId="0" fillId="0" borderId="0" xfId="0" applyFill="1" applyBorder="1" applyProtection="1"/>
    <xf numFmtId="0" fontId="14" fillId="0" borderId="42" xfId="3" applyFont="1" applyFill="1" applyBorder="1" applyAlignment="1" applyProtection="1">
      <alignment horizontal="center" vertical="center"/>
    </xf>
    <xf numFmtId="10" fontId="10" fillId="4" borderId="4" xfId="2" applyNumberFormat="1" applyFont="1" applyFill="1" applyBorder="1" applyAlignment="1" applyProtection="1">
      <alignment vertical="center"/>
    </xf>
    <xf numFmtId="166" fontId="10" fillId="4" borderId="4" xfId="1" applyNumberFormat="1" applyFont="1" applyFill="1" applyBorder="1" applyAlignment="1" applyProtection="1">
      <alignment vertical="center"/>
    </xf>
    <xf numFmtId="166" fontId="10" fillId="4" borderId="23" xfId="1" applyNumberFormat="1" applyFont="1" applyFill="1" applyBorder="1" applyAlignment="1" applyProtection="1">
      <alignment vertical="center"/>
    </xf>
    <xf numFmtId="166" fontId="10" fillId="3" borderId="43" xfId="1" applyNumberFormat="1" applyFont="1" applyFill="1" applyBorder="1" applyAlignment="1" applyProtection="1">
      <alignment vertical="center"/>
      <protection locked="0"/>
    </xf>
    <xf numFmtId="0" fontId="14" fillId="0" borderId="32" xfId="3" applyFont="1" applyBorder="1" applyAlignment="1" applyProtection="1">
      <alignment horizontal="center" vertical="center"/>
    </xf>
    <xf numFmtId="10" fontId="10" fillId="4" borderId="9" xfId="2" applyNumberFormat="1" applyFont="1" applyFill="1" applyBorder="1" applyAlignment="1" applyProtection="1">
      <alignment vertical="center"/>
    </xf>
    <xf numFmtId="10" fontId="10" fillId="4" borderId="31" xfId="2" applyNumberFormat="1" applyFont="1" applyFill="1" applyBorder="1" applyAlignment="1" applyProtection="1">
      <alignment vertical="center"/>
    </xf>
    <xf numFmtId="166" fontId="10" fillId="4" borderId="9" xfId="1" applyNumberFormat="1" applyFont="1" applyFill="1" applyBorder="1" applyAlignment="1" applyProtection="1">
      <alignment vertical="center"/>
    </xf>
    <xf numFmtId="166" fontId="10" fillId="4" borderId="31" xfId="1" applyNumberFormat="1" applyFont="1" applyFill="1" applyBorder="1" applyAlignment="1" applyProtection="1">
      <alignment vertical="center"/>
    </xf>
    <xf numFmtId="166" fontId="10" fillId="3" borderId="44" xfId="1" applyNumberFormat="1" applyFont="1" applyFill="1" applyBorder="1" applyAlignment="1" applyProtection="1">
      <alignment vertical="center"/>
      <protection locked="0"/>
    </xf>
    <xf numFmtId="0" fontId="12" fillId="0" borderId="45" xfId="3" applyFont="1" applyBorder="1" applyAlignment="1" applyProtection="1">
      <alignment vertical="center"/>
    </xf>
    <xf numFmtId="0" fontId="14" fillId="0" borderId="46" xfId="3" applyFont="1" applyBorder="1" applyAlignment="1" applyProtection="1">
      <alignment horizontal="center" vertical="center"/>
    </xf>
    <xf numFmtId="10" fontId="10" fillId="4" borderId="12" xfId="2" applyNumberFormat="1" applyFont="1" applyFill="1" applyBorder="1" applyAlignment="1" applyProtection="1">
      <alignment vertical="center"/>
    </xf>
    <xf numFmtId="166" fontId="10" fillId="4" borderId="12" xfId="1" applyNumberFormat="1" applyFont="1" applyFill="1" applyBorder="1" applyAlignment="1" applyProtection="1">
      <alignment vertical="center"/>
    </xf>
    <xf numFmtId="166" fontId="10" fillId="3" borderId="47" xfId="1" applyNumberFormat="1" applyFont="1" applyFill="1" applyBorder="1" applyAlignment="1" applyProtection="1">
      <alignment vertical="center"/>
      <protection locked="0"/>
    </xf>
    <xf numFmtId="0" fontId="10" fillId="0" borderId="17" xfId="3" applyFont="1" applyBorder="1" applyAlignment="1" applyProtection="1">
      <alignment horizontal="center" vertical="center"/>
    </xf>
    <xf numFmtId="0" fontId="12" fillId="0" borderId="25" xfId="3" applyFont="1" applyBorder="1" applyAlignment="1" applyProtection="1">
      <alignment vertical="center"/>
    </xf>
    <xf numFmtId="0" fontId="14" fillId="0" borderId="25" xfId="3" applyFont="1" applyBorder="1" applyAlignment="1" applyProtection="1">
      <alignment horizontal="center" vertical="center"/>
    </xf>
    <xf numFmtId="0" fontId="14" fillId="0" borderId="36" xfId="3" applyFont="1" applyBorder="1" applyAlignment="1" applyProtection="1">
      <alignment horizontal="center" vertical="center"/>
    </xf>
    <xf numFmtId="10" fontId="10" fillId="4" borderId="48" xfId="2" applyNumberFormat="1" applyFont="1" applyFill="1" applyBorder="1" applyAlignment="1" applyProtection="1">
      <alignment vertical="center"/>
    </xf>
    <xf numFmtId="10" fontId="10" fillId="4" borderId="25" xfId="2" applyNumberFormat="1" applyFont="1" applyFill="1" applyBorder="1" applyAlignment="1" applyProtection="1">
      <alignment vertical="center"/>
    </xf>
    <xf numFmtId="166" fontId="10" fillId="4" borderId="48" xfId="1" applyNumberFormat="1" applyFont="1" applyFill="1" applyBorder="1" applyAlignment="1" applyProtection="1">
      <alignment vertical="center"/>
    </xf>
    <xf numFmtId="166" fontId="10" fillId="4" borderId="25" xfId="1" applyNumberFormat="1" applyFont="1" applyFill="1" applyBorder="1" applyAlignment="1" applyProtection="1">
      <alignment vertical="center"/>
    </xf>
    <xf numFmtId="166" fontId="10" fillId="3" borderId="49" xfId="1" applyNumberFormat="1" applyFont="1" applyFill="1" applyBorder="1" applyAlignment="1" applyProtection="1">
      <alignment vertical="center"/>
      <protection locked="0"/>
    </xf>
    <xf numFmtId="43" fontId="10" fillId="0" borderId="0" xfId="1" applyFont="1" applyFill="1" applyBorder="1" applyAlignment="1" applyProtection="1">
      <alignment vertical="center"/>
    </xf>
    <xf numFmtId="166" fontId="10" fillId="0" borderId="0" xfId="1" applyNumberFormat="1" applyFont="1" applyFill="1" applyBorder="1" applyAlignment="1" applyProtection="1">
      <alignment vertical="center"/>
    </xf>
    <xf numFmtId="10" fontId="10" fillId="6" borderId="37" xfId="2" applyNumberFormat="1" applyFont="1" applyFill="1" applyBorder="1" applyAlignment="1" applyProtection="1">
      <alignment vertical="center"/>
    </xf>
    <xf numFmtId="10" fontId="10" fillId="6" borderId="38" xfId="2" applyNumberFormat="1" applyFont="1" applyFill="1" applyBorder="1" applyAlignment="1" applyProtection="1">
      <alignment vertical="center"/>
    </xf>
    <xf numFmtId="10" fontId="10" fillId="6" borderId="41" xfId="2" applyNumberFormat="1" applyFont="1" applyFill="1" applyBorder="1" applyAlignment="1" applyProtection="1">
      <alignment vertical="center"/>
    </xf>
    <xf numFmtId="166" fontId="10" fillId="6" borderId="40" xfId="1" applyNumberFormat="1" applyFont="1" applyFill="1" applyBorder="1" applyAlignment="1" applyProtection="1">
      <alignment vertical="center"/>
    </xf>
    <xf numFmtId="166" fontId="10" fillId="6" borderId="38" xfId="1" applyNumberFormat="1" applyFont="1" applyFill="1" applyBorder="1" applyAlignment="1" applyProtection="1">
      <alignment vertical="center"/>
    </xf>
    <xf numFmtId="166" fontId="10" fillId="6" borderId="50" xfId="1" applyNumberFormat="1" applyFont="1" applyFill="1" applyBorder="1" applyAlignment="1" applyProtection="1">
      <alignment vertical="center"/>
    </xf>
    <xf numFmtId="0" fontId="10" fillId="0" borderId="0" xfId="3" applyFont="1" applyBorder="1" applyAlignment="1" applyProtection="1">
      <alignment horizontal="center" vertical="center"/>
    </xf>
    <xf numFmtId="0" fontId="12" fillId="0" borderId="0" xfId="3" applyFont="1" applyBorder="1" applyAlignment="1" applyProtection="1">
      <alignment vertical="center"/>
    </xf>
    <xf numFmtId="0" fontId="14" fillId="0" borderId="0" xfId="3" applyFont="1" applyBorder="1" applyAlignment="1" applyProtection="1">
      <alignment horizontal="center" vertical="center"/>
    </xf>
    <xf numFmtId="166" fontId="0" fillId="0" borderId="0" xfId="1" applyNumberFormat="1" applyFont="1" applyProtection="1"/>
    <xf numFmtId="166" fontId="7" fillId="0" borderId="0" xfId="1" applyNumberFormat="1" applyAlignment="1" applyProtection="1">
      <alignment vertical="center"/>
    </xf>
    <xf numFmtId="10" fontId="10" fillId="4" borderId="22" xfId="2" applyNumberFormat="1" applyFont="1" applyFill="1" applyBorder="1" applyAlignment="1" applyProtection="1">
      <alignment vertical="center"/>
    </xf>
    <xf numFmtId="0" fontId="12" fillId="0" borderId="51" xfId="3" applyFont="1" applyBorder="1" applyAlignment="1" applyProtection="1">
      <alignment vertical="center"/>
    </xf>
    <xf numFmtId="0" fontId="14" fillId="0" borderId="45" xfId="3" applyFont="1" applyBorder="1" applyAlignment="1" applyProtection="1">
      <alignment horizontal="center" vertical="center"/>
    </xf>
    <xf numFmtId="10" fontId="10" fillId="6" borderId="40" xfId="2" applyNumberFormat="1" applyFont="1" applyFill="1" applyBorder="1" applyAlignment="1" applyProtection="1">
      <alignment vertical="center"/>
    </xf>
    <xf numFmtId="166" fontId="10" fillId="6" borderId="37" xfId="1" applyNumberFormat="1" applyFont="1" applyFill="1" applyBorder="1" applyAlignment="1" applyProtection="1">
      <alignment vertical="center"/>
    </xf>
    <xf numFmtId="166" fontId="10" fillId="6" borderId="41" xfId="1" applyNumberFormat="1" applyFont="1" applyFill="1" applyBorder="1" applyAlignment="1" applyProtection="1">
      <alignment vertical="center"/>
    </xf>
    <xf numFmtId="10" fontId="10" fillId="7" borderId="37" xfId="2" applyNumberFormat="1" applyFont="1" applyFill="1" applyBorder="1" applyAlignment="1" applyProtection="1">
      <alignment vertical="center"/>
    </xf>
    <xf numFmtId="0" fontId="0" fillId="3" borderId="0" xfId="0" applyFill="1" applyProtection="1"/>
    <xf numFmtId="0" fontId="0" fillId="7" borderId="0" xfId="0" applyFill="1" applyProtection="1"/>
    <xf numFmtId="166" fontId="10" fillId="4" borderId="0" xfId="3" applyNumberFormat="1" applyFont="1" applyFill="1" applyBorder="1" applyAlignment="1" applyProtection="1">
      <alignment vertical="center"/>
    </xf>
    <xf numFmtId="10" fontId="10" fillId="6" borderId="0" xfId="2" applyNumberFormat="1" applyFont="1" applyFill="1" applyBorder="1" applyAlignment="1" applyProtection="1">
      <alignment vertical="center"/>
    </xf>
    <xf numFmtId="0" fontId="11" fillId="5" borderId="0" xfId="3" applyFont="1" applyFill="1" applyBorder="1" applyAlignment="1" applyProtection="1">
      <alignment horizontal="left" vertical="center"/>
    </xf>
    <xf numFmtId="0" fontId="15" fillId="0" borderId="0" xfId="0" applyFont="1"/>
    <xf numFmtId="0" fontId="8" fillId="0" borderId="0" xfId="0" applyFont="1"/>
    <xf numFmtId="165" fontId="10" fillId="4" borderId="4" xfId="1" applyNumberFormat="1" applyFont="1" applyFill="1" applyBorder="1" applyAlignment="1" applyProtection="1">
      <alignment vertical="center"/>
    </xf>
    <xf numFmtId="165" fontId="10" fillId="4" borderId="5" xfId="1" applyNumberFormat="1" applyFont="1" applyFill="1" applyBorder="1" applyAlignment="1" applyProtection="1">
      <alignment vertical="center"/>
    </xf>
    <xf numFmtId="166" fontId="10" fillId="3" borderId="31" xfId="1" applyNumberFormat="1" applyFont="1" applyFill="1" applyBorder="1" applyAlignment="1" applyProtection="1">
      <alignment vertical="center"/>
      <protection locked="0"/>
    </xf>
    <xf numFmtId="10" fontId="10" fillId="8" borderId="29" xfId="2" applyNumberFormat="1" applyFont="1" applyFill="1" applyBorder="1" applyAlignment="1" applyProtection="1">
      <alignment vertical="center"/>
      <protection locked="0"/>
    </xf>
    <xf numFmtId="10" fontId="10" fillId="8" borderId="6" xfId="2" applyNumberFormat="1" applyFont="1" applyFill="1" applyBorder="1" applyAlignment="1" applyProtection="1">
      <alignment vertical="center"/>
      <protection locked="0"/>
    </xf>
    <xf numFmtId="10" fontId="10" fillId="8" borderId="57" xfId="2" applyNumberFormat="1" applyFont="1" applyFill="1" applyBorder="1" applyAlignment="1" applyProtection="1">
      <alignment vertical="center"/>
      <protection locked="0"/>
    </xf>
    <xf numFmtId="166" fontId="10" fillId="4" borderId="52" xfId="3" applyNumberFormat="1" applyFont="1" applyFill="1" applyBorder="1" applyAlignment="1" applyProtection="1">
      <alignment vertical="center"/>
    </xf>
    <xf numFmtId="166" fontId="10" fillId="8" borderId="5" xfId="2" applyNumberFormat="1" applyFont="1" applyFill="1" applyBorder="1" applyAlignment="1" applyProtection="1">
      <alignment vertical="center"/>
      <protection locked="0"/>
    </xf>
    <xf numFmtId="166" fontId="10" fillId="8" borderId="10" xfId="2" applyNumberFormat="1" applyFont="1" applyFill="1" applyBorder="1" applyAlignment="1" applyProtection="1">
      <alignment vertical="center"/>
      <protection locked="0"/>
    </xf>
    <xf numFmtId="166" fontId="10" fillId="8" borderId="44" xfId="2" applyNumberFormat="1" applyFont="1" applyFill="1" applyBorder="1" applyAlignment="1" applyProtection="1">
      <alignment vertical="center"/>
      <protection locked="0"/>
    </xf>
    <xf numFmtId="166" fontId="10" fillId="6" borderId="37" xfId="2" applyNumberFormat="1" applyFont="1" applyFill="1" applyBorder="1" applyAlignment="1" applyProtection="1">
      <alignment vertical="center"/>
    </xf>
    <xf numFmtId="166" fontId="10" fillId="6" borderId="38" xfId="2" applyNumberFormat="1" applyFont="1" applyFill="1" applyBorder="1" applyAlignment="1" applyProtection="1">
      <alignment vertical="center"/>
    </xf>
    <xf numFmtId="166" fontId="10" fillId="6" borderId="41" xfId="2" applyNumberFormat="1" applyFont="1" applyFill="1" applyBorder="1" applyAlignment="1" applyProtection="1">
      <alignment vertical="center"/>
    </xf>
    <xf numFmtId="0" fontId="11" fillId="5" borderId="0" xfId="3" applyFont="1" applyFill="1" applyBorder="1" applyAlignment="1" applyProtection="1">
      <alignment horizontal="left" vertical="center"/>
    </xf>
    <xf numFmtId="166" fontId="10" fillId="4" borderId="58" xfId="2" applyNumberFormat="1" applyFont="1" applyFill="1" applyBorder="1" applyAlignment="1" applyProtection="1">
      <alignment vertical="center"/>
    </xf>
    <xf numFmtId="166" fontId="10" fillId="4" borderId="59" xfId="2" applyNumberFormat="1" applyFont="1" applyFill="1" applyBorder="1" applyAlignment="1" applyProtection="1">
      <alignment vertical="center"/>
    </xf>
    <xf numFmtId="166" fontId="10" fillId="8" borderId="29" xfId="2" applyNumberFormat="1" applyFont="1" applyFill="1" applyBorder="1" applyAlignment="1" applyProtection="1">
      <alignment vertical="center"/>
      <protection locked="0"/>
    </xf>
    <xf numFmtId="166" fontId="10" fillId="8" borderId="17" xfId="2" applyNumberFormat="1" applyFont="1" applyFill="1" applyBorder="1" applyAlignment="1" applyProtection="1">
      <alignment vertical="center"/>
      <protection locked="0"/>
    </xf>
    <xf numFmtId="166" fontId="10" fillId="8" borderId="27" xfId="2" applyNumberFormat="1" applyFont="1" applyFill="1" applyBorder="1" applyAlignment="1" applyProtection="1">
      <alignment vertical="center"/>
      <protection locked="0"/>
    </xf>
    <xf numFmtId="166" fontId="10" fillId="8" borderId="18" xfId="2" applyNumberFormat="1" applyFont="1" applyFill="1" applyBorder="1" applyAlignment="1" applyProtection="1">
      <alignment vertical="center"/>
      <protection locked="0"/>
    </xf>
    <xf numFmtId="166" fontId="10" fillId="8" borderId="31" xfId="2" applyNumberFormat="1" applyFont="1" applyFill="1" applyBorder="1" applyAlignment="1" applyProtection="1">
      <alignment vertical="center"/>
      <protection locked="0"/>
    </xf>
    <xf numFmtId="3" fontId="10" fillId="8" borderId="37" xfId="2" applyNumberFormat="1" applyFont="1" applyFill="1" applyBorder="1" applyAlignment="1" applyProtection="1">
      <alignment vertical="center"/>
      <protection locked="0"/>
    </xf>
    <xf numFmtId="3" fontId="10" fillId="8" borderId="57" xfId="2" applyNumberFormat="1" applyFont="1" applyFill="1" applyBorder="1" applyAlignment="1" applyProtection="1">
      <alignment vertical="center"/>
      <protection locked="0"/>
    </xf>
    <xf numFmtId="166" fontId="10" fillId="3" borderId="25" xfId="1" applyNumberFormat="1" applyFont="1" applyFill="1" applyBorder="1" applyAlignment="1" applyProtection="1">
      <alignment vertical="center"/>
      <protection locked="0"/>
    </xf>
    <xf numFmtId="166" fontId="10" fillId="8" borderId="25" xfId="2" applyNumberFormat="1" applyFont="1" applyFill="1" applyBorder="1" applyAlignment="1" applyProtection="1">
      <alignment vertical="center"/>
      <protection locked="0"/>
    </xf>
    <xf numFmtId="10" fontId="10" fillId="6" borderId="38" xfId="2" applyNumberFormat="1" applyFont="1" applyFill="1" applyBorder="1" applyAlignment="1" applyProtection="1">
      <alignment horizontal="center" vertical="center"/>
    </xf>
    <xf numFmtId="10" fontId="10" fillId="6" borderId="41" xfId="2" applyNumberFormat="1" applyFont="1" applyFill="1" applyBorder="1" applyAlignment="1" applyProtection="1">
      <alignment horizontal="center" vertical="center"/>
    </xf>
    <xf numFmtId="166" fontId="10" fillId="8" borderId="0" xfId="2" applyNumberFormat="1" applyFont="1" applyFill="1" applyBorder="1" applyAlignment="1" applyProtection="1">
      <alignment vertical="center"/>
      <protection locked="0"/>
    </xf>
    <xf numFmtId="0" fontId="12" fillId="0" borderId="0" xfId="0" applyFont="1"/>
    <xf numFmtId="0" fontId="12" fillId="0" borderId="0" xfId="4" applyFont="1"/>
    <xf numFmtId="0" fontId="16" fillId="0" borderId="0" xfId="4" applyFont="1"/>
    <xf numFmtId="0" fontId="12" fillId="0" borderId="0" xfId="4" quotePrefix="1" applyFont="1" applyAlignment="1">
      <alignment horizontal="left"/>
    </xf>
    <xf numFmtId="10" fontId="12" fillId="0" borderId="0" xfId="4" applyNumberFormat="1" applyFont="1"/>
    <xf numFmtId="0" fontId="12" fillId="0" borderId="0" xfId="4" quotePrefix="1" applyFont="1"/>
    <xf numFmtId="168" fontId="12" fillId="0" borderId="0" xfId="5" applyNumberFormat="1" applyFont="1"/>
    <xf numFmtId="166" fontId="12" fillId="0" borderId="0" xfId="4" applyNumberFormat="1" applyFont="1"/>
    <xf numFmtId="168" fontId="0" fillId="0" borderId="0" xfId="2" applyNumberFormat="1" applyFont="1"/>
    <xf numFmtId="164" fontId="0" fillId="0" borderId="0" xfId="0" applyNumberFormat="1"/>
    <xf numFmtId="172" fontId="0" fillId="0" borderId="0" xfId="1" applyNumberFormat="1" applyFont="1"/>
    <xf numFmtId="10" fontId="0" fillId="0" borderId="0" xfId="2" applyNumberFormat="1" applyFont="1"/>
    <xf numFmtId="9" fontId="0" fillId="0" borderId="0" xfId="2" applyFont="1"/>
    <xf numFmtId="10" fontId="0" fillId="0" borderId="0" xfId="0" applyNumberFormat="1"/>
    <xf numFmtId="168" fontId="0" fillId="0" borderId="0" xfId="0" applyNumberFormat="1"/>
    <xf numFmtId="0" fontId="4" fillId="0" borderId="0" xfId="12732"/>
    <xf numFmtId="174" fontId="18" fillId="0" borderId="0" xfId="12733" applyNumberFormat="1" applyFont="1" applyFill="1" applyBorder="1"/>
    <xf numFmtId="39" fontId="18" fillId="0" borderId="0" xfId="12733" applyNumberFormat="1" applyFont="1" applyFill="1" applyProtection="1"/>
    <xf numFmtId="175" fontId="18" fillId="0" borderId="0" xfId="10479" applyNumberFormat="1" applyFont="1" applyFill="1" applyProtection="1"/>
    <xf numFmtId="37" fontId="18" fillId="0" borderId="0" xfId="12733" applyNumberFormat="1" applyFont="1" applyFill="1" applyProtection="1"/>
    <xf numFmtId="37" fontId="18" fillId="0" borderId="0" xfId="12733" applyNumberFormat="1" applyFont="1" applyFill="1" applyAlignment="1" applyProtection="1">
      <alignment horizontal="center"/>
    </xf>
    <xf numFmtId="176" fontId="73" fillId="0" borderId="0" xfId="12733" applyNumberFormat="1" applyFont="1" applyFill="1" applyAlignment="1" applyProtection="1">
      <alignment horizontal="left"/>
    </xf>
    <xf numFmtId="37" fontId="73" fillId="0" borderId="0" xfId="12733" applyFont="1" applyFill="1" applyProtection="1"/>
    <xf numFmtId="174" fontId="4" fillId="0" borderId="92" xfId="12732" applyNumberFormat="1" applyBorder="1"/>
    <xf numFmtId="174" fontId="18" fillId="0" borderId="92" xfId="12733" applyNumberFormat="1" applyFont="1" applyFill="1" applyBorder="1"/>
    <xf numFmtId="174" fontId="4" fillId="0" borderId="0" xfId="12732" applyNumberFormat="1"/>
    <xf numFmtId="37" fontId="18" fillId="0" borderId="0" xfId="12733" applyFont="1" applyFill="1" applyProtection="1"/>
    <xf numFmtId="174" fontId="18" fillId="0" borderId="0" xfId="12733" applyNumberFormat="1" applyFont="1" applyFill="1"/>
    <xf numFmtId="0" fontId="4" fillId="0" borderId="0" xfId="12732" quotePrefix="1" applyAlignment="1">
      <alignment horizontal="center"/>
    </xf>
    <xf numFmtId="37" fontId="73" fillId="0" borderId="0" xfId="12733" quotePrefix="1" applyFont="1" applyFill="1" applyProtection="1"/>
    <xf numFmtId="174" fontId="4" fillId="0" borderId="0" xfId="12732" applyNumberFormat="1" applyBorder="1"/>
    <xf numFmtId="0" fontId="4" fillId="0" borderId="0" xfId="12732" applyBorder="1"/>
    <xf numFmtId="174" fontId="18" fillId="0" borderId="0" xfId="12733" applyNumberFormat="1" applyFont="1" applyFill="1" applyProtection="1"/>
    <xf numFmtId="176" fontId="18" fillId="0" borderId="0" xfId="12733" applyNumberFormat="1" applyFont="1" applyFill="1" applyAlignment="1" applyProtection="1">
      <alignment horizontal="left"/>
    </xf>
    <xf numFmtId="0" fontId="4" fillId="0" borderId="0" xfId="12732" applyAlignment="1">
      <alignment horizontal="center"/>
    </xf>
    <xf numFmtId="37" fontId="18" fillId="0" borderId="0" xfId="12733" applyNumberFormat="1" applyFont="1" applyFill="1" applyBorder="1" applyAlignment="1" applyProtection="1">
      <alignment horizontal="center"/>
    </xf>
    <xf numFmtId="37" fontId="18" fillId="0" borderId="93" xfId="12733" applyNumberFormat="1" applyFont="1" applyFill="1" applyBorder="1" applyAlignment="1" applyProtection="1">
      <alignment horizontal="center"/>
    </xf>
    <xf numFmtId="174" fontId="18" fillId="0" borderId="93" xfId="12733" applyNumberFormat="1" applyFont="1" applyBorder="1" applyAlignment="1" applyProtection="1">
      <alignment horizontal="center"/>
    </xf>
    <xf numFmtId="37" fontId="18" fillId="0" borderId="93" xfId="12733" applyNumberFormat="1" applyFont="1" applyBorder="1" applyAlignment="1" applyProtection="1">
      <alignment horizontal="center"/>
    </xf>
    <xf numFmtId="175" fontId="18" fillId="0" borderId="93" xfId="10479" applyNumberFormat="1" applyFont="1" applyBorder="1" applyAlignment="1" applyProtection="1">
      <alignment horizontal="center"/>
    </xf>
    <xf numFmtId="176" fontId="18" fillId="0" borderId="93" xfId="12733" applyNumberFormat="1" applyFont="1" applyBorder="1" applyAlignment="1" applyProtection="1">
      <alignment horizontal="left"/>
    </xf>
    <xf numFmtId="37" fontId="18" fillId="0" borderId="93" xfId="12733" applyFont="1" applyBorder="1" applyAlignment="1" applyProtection="1">
      <alignment horizontal="center"/>
    </xf>
    <xf numFmtId="37" fontId="18" fillId="0" borderId="0" xfId="12733" quotePrefix="1" applyNumberFormat="1" applyFont="1" applyFill="1" applyBorder="1" applyAlignment="1" applyProtection="1">
      <alignment horizontal="center"/>
    </xf>
    <xf numFmtId="174" fontId="18" fillId="0" borderId="0" xfId="12733" applyNumberFormat="1" applyFont="1" applyAlignment="1" applyProtection="1">
      <alignment horizontal="center"/>
    </xf>
    <xf numFmtId="37" fontId="18" fillId="0" borderId="0" xfId="12733" applyNumberFormat="1" applyFont="1" applyBorder="1" applyAlignment="1" applyProtection="1">
      <alignment horizontal="center"/>
    </xf>
    <xf numFmtId="175" fontId="18" fillId="0" borderId="0" xfId="10479" applyNumberFormat="1" applyFont="1" applyAlignment="1" applyProtection="1">
      <alignment horizontal="center"/>
    </xf>
    <xf numFmtId="37" fontId="18" fillId="0" borderId="0" xfId="12733" applyNumberFormat="1" applyFont="1" applyProtection="1"/>
    <xf numFmtId="37" fontId="18" fillId="0" borderId="0" xfId="12733" applyNumberFormat="1" applyFont="1" applyAlignment="1" applyProtection="1">
      <alignment horizontal="center"/>
    </xf>
    <xf numFmtId="176" fontId="18" fillId="0" borderId="0" xfId="12733" applyNumberFormat="1" applyFont="1" applyAlignment="1" applyProtection="1">
      <alignment horizontal="left"/>
    </xf>
    <xf numFmtId="37" fontId="18" fillId="0" borderId="0" xfId="12733" applyFont="1" applyProtection="1"/>
    <xf numFmtId="175" fontId="18" fillId="0" borderId="0" xfId="10479" applyNumberFormat="1" applyFont="1" applyProtection="1"/>
    <xf numFmtId="37" fontId="72" fillId="0" borderId="0" xfId="12733"/>
    <xf numFmtId="174" fontId="18" fillId="0" borderId="0" xfId="12733" applyNumberFormat="1" applyFont="1" applyProtection="1"/>
    <xf numFmtId="177" fontId="23" fillId="0" borderId="0" xfId="12733" applyNumberFormat="1" applyFont="1" applyFill="1" applyBorder="1" applyAlignment="1" applyProtection="1">
      <alignment horizontal="center"/>
    </xf>
    <xf numFmtId="37" fontId="23" fillId="0" borderId="0" xfId="12733" applyFont="1" applyAlignment="1" applyProtection="1"/>
    <xf numFmtId="37" fontId="23" fillId="0" borderId="0" xfId="12733" applyNumberFormat="1" applyFont="1" applyProtection="1"/>
    <xf numFmtId="175" fontId="23" fillId="0" borderId="0" xfId="10479" applyNumberFormat="1" applyFont="1" applyProtection="1"/>
    <xf numFmtId="37" fontId="23" fillId="0" borderId="0" xfId="12733" applyNumberFormat="1" applyFont="1" applyAlignment="1" applyProtection="1">
      <alignment horizontal="center"/>
    </xf>
    <xf numFmtId="166" fontId="4" fillId="46" borderId="0" xfId="12732" applyNumberFormat="1" applyFill="1"/>
    <xf numFmtId="0" fontId="74" fillId="0" borderId="0" xfId="12732" applyFont="1"/>
    <xf numFmtId="166" fontId="4" fillId="0" borderId="94" xfId="12732" applyNumberFormat="1" applyBorder="1"/>
    <xf numFmtId="9" fontId="0" fillId="0" borderId="0" xfId="12748" applyFont="1" applyFill="1"/>
    <xf numFmtId="166" fontId="4" fillId="0" borderId="0" xfId="12732" applyNumberFormat="1"/>
    <xf numFmtId="168" fontId="0" fillId="0" borderId="0" xfId="12748" applyNumberFormat="1" applyFont="1"/>
    <xf numFmtId="168" fontId="0" fillId="0" borderId="0" xfId="12748" applyNumberFormat="1" applyFont="1" applyFill="1"/>
    <xf numFmtId="10" fontId="4" fillId="0" borderId="0" xfId="12732" applyNumberFormat="1"/>
    <xf numFmtId="168" fontId="0" fillId="8" borderId="0" xfId="12748" applyNumberFormat="1" applyFont="1" applyFill="1"/>
    <xf numFmtId="0" fontId="4" fillId="0" borderId="0" xfId="12732" applyFill="1"/>
    <xf numFmtId="178" fontId="23" fillId="0" borderId="92" xfId="12732" applyNumberFormat="1" applyFont="1" applyFill="1" applyBorder="1" applyAlignment="1" applyProtection="1"/>
    <xf numFmtId="0" fontId="68" fillId="0" borderId="0" xfId="12732" applyFont="1" applyFill="1"/>
    <xf numFmtId="0" fontId="4" fillId="0" borderId="0" xfId="12732" quotePrefix="1"/>
    <xf numFmtId="166" fontId="4" fillId="0" borderId="0" xfId="12732" applyNumberFormat="1" applyFill="1"/>
    <xf numFmtId="178" fontId="18" fillId="0" borderId="0" xfId="12732" applyNumberFormat="1" applyFont="1" applyFill="1" applyBorder="1" applyAlignment="1" applyProtection="1"/>
    <xf numFmtId="178" fontId="18" fillId="0" borderId="94" xfId="12732" applyNumberFormat="1" applyFont="1" applyFill="1" applyBorder="1" applyAlignment="1" applyProtection="1"/>
    <xf numFmtId="174" fontId="18" fillId="0" borderId="0" xfId="12732" applyNumberFormat="1" applyFont="1" applyFill="1" applyBorder="1" applyAlignment="1" applyProtection="1"/>
    <xf numFmtId="178" fontId="18" fillId="0" borderId="0" xfId="12732" applyNumberFormat="1" applyFont="1" applyFill="1" applyBorder="1" applyAlignment="1" applyProtection="1">
      <alignment horizontal="left"/>
    </xf>
    <xf numFmtId="179" fontId="18" fillId="0" borderId="0" xfId="12732" applyNumberFormat="1" applyFont="1" applyFill="1" applyBorder="1" applyAlignment="1" applyProtection="1">
      <alignment vertical="top"/>
    </xf>
    <xf numFmtId="179" fontId="18" fillId="0" borderId="0" xfId="12732" quotePrefix="1" applyNumberFormat="1" applyFont="1" applyFill="1" applyAlignment="1">
      <alignment horizontal="left"/>
    </xf>
    <xf numFmtId="178" fontId="18" fillId="0" borderId="0" xfId="12732" applyNumberFormat="1" applyFont="1" applyFill="1" applyAlignment="1" applyProtection="1"/>
    <xf numFmtId="178" fontId="18" fillId="0" borderId="0" xfId="12732" quotePrefix="1" applyNumberFormat="1" applyFont="1" applyFill="1" applyBorder="1" applyAlignment="1" applyProtection="1">
      <alignment horizontal="left"/>
    </xf>
    <xf numFmtId="174" fontId="23" fillId="0" borderId="0" xfId="12732" applyNumberFormat="1" applyFont="1" applyFill="1" applyBorder="1" applyAlignment="1" applyProtection="1"/>
    <xf numFmtId="178" fontId="23" fillId="0" borderId="0" xfId="12732" quotePrefix="1" applyNumberFormat="1" applyFont="1" applyFill="1" applyBorder="1" applyAlignment="1" applyProtection="1">
      <alignment horizontal="left"/>
    </xf>
    <xf numFmtId="178" fontId="18" fillId="0" borderId="92" xfId="12732" applyNumberFormat="1" applyFont="1" applyFill="1" applyBorder="1" applyAlignment="1" applyProtection="1"/>
    <xf numFmtId="179" fontId="23" fillId="0" borderId="0" xfId="12732" quotePrefix="1" applyNumberFormat="1" applyFont="1" applyFill="1" applyAlignment="1">
      <alignment horizontal="left"/>
    </xf>
    <xf numFmtId="166" fontId="18" fillId="0" borderId="92" xfId="12732" applyNumberFormat="1" applyFont="1" applyFill="1" applyBorder="1" applyAlignment="1" applyProtection="1"/>
    <xf numFmtId="174" fontId="18" fillId="0" borderId="0" xfId="12732" applyNumberFormat="1" applyFont="1" applyFill="1" applyAlignment="1"/>
    <xf numFmtId="178" fontId="18" fillId="0" borderId="93" xfId="12732" applyNumberFormat="1" applyFont="1" applyFill="1" applyBorder="1" applyAlignment="1" applyProtection="1"/>
    <xf numFmtId="180" fontId="18" fillId="0" borderId="0" xfId="12732" applyNumberFormat="1" applyFont="1" applyFill="1" applyBorder="1" applyAlignment="1" applyProtection="1"/>
    <xf numFmtId="178" fontId="23" fillId="0" borderId="0" xfId="12732" applyNumberFormat="1" applyFont="1" applyFill="1" applyBorder="1" applyAlignment="1" applyProtection="1"/>
    <xf numFmtId="179" fontId="18" fillId="0" borderId="0" xfId="12732" applyNumberFormat="1" applyFont="1" applyFill="1" applyAlignment="1">
      <alignment horizontal="left"/>
    </xf>
    <xf numFmtId="178" fontId="18" fillId="0" borderId="0" xfId="12732" quotePrefix="1" applyNumberFormat="1" applyFont="1" applyFill="1" applyBorder="1" applyAlignment="1" applyProtection="1">
      <alignment horizontal="center"/>
    </xf>
    <xf numFmtId="178" fontId="18" fillId="0" borderId="0" xfId="12732" applyNumberFormat="1" applyFont="1" applyFill="1" applyBorder="1" applyAlignment="1" applyProtection="1">
      <alignment horizontal="center"/>
    </xf>
    <xf numFmtId="178" fontId="18" fillId="0" borderId="93" xfId="12732" quotePrefix="1" applyNumberFormat="1" applyFont="1" applyFill="1" applyBorder="1" applyAlignment="1" applyProtection="1">
      <alignment horizontal="center"/>
    </xf>
    <xf numFmtId="0" fontId="4" fillId="0" borderId="0" xfId="12732" quotePrefix="1" applyFill="1" applyAlignment="1">
      <alignment horizontal="center"/>
    </xf>
    <xf numFmtId="179" fontId="23" fillId="0" borderId="0" xfId="12732" applyNumberFormat="1" applyFont="1" applyFill="1" applyBorder="1" applyAlignment="1" applyProtection="1">
      <alignment horizontal="center"/>
    </xf>
    <xf numFmtId="178" fontId="23" fillId="0" borderId="0" xfId="12732" applyNumberFormat="1" applyFont="1" applyFill="1" applyBorder="1" applyAlignment="1" applyProtection="1">
      <alignment horizontal="left"/>
    </xf>
    <xf numFmtId="164" fontId="4" fillId="0" borderId="0" xfId="12732" applyNumberFormat="1"/>
    <xf numFmtId="0" fontId="12" fillId="0" borderId="0" xfId="12732" applyFont="1" applyAlignment="1">
      <alignment vertical="center"/>
    </xf>
    <xf numFmtId="0" fontId="4" fillId="0" borderId="0" xfId="12732" applyAlignment="1">
      <alignment wrapText="1"/>
    </xf>
    <xf numFmtId="0" fontId="68" fillId="0" borderId="0" xfId="12732" applyFont="1"/>
    <xf numFmtId="0" fontId="75" fillId="0" borderId="0" xfId="12732" applyFont="1"/>
    <xf numFmtId="0" fontId="12" fillId="0" borderId="95" xfId="12732" applyFont="1" applyBorder="1" applyAlignment="1">
      <alignment vertical="center" wrapText="1"/>
    </xf>
    <xf numFmtId="0" fontId="12" fillId="0" borderId="83" xfId="12732" applyFont="1" applyBorder="1" applyAlignment="1">
      <alignment horizontal="center" vertical="center" wrapText="1"/>
    </xf>
    <xf numFmtId="0" fontId="12" fillId="0" borderId="0" xfId="12732" applyFont="1" applyBorder="1" applyAlignment="1">
      <alignment horizontal="center" vertical="center" wrapText="1"/>
    </xf>
    <xf numFmtId="0" fontId="16" fillId="0" borderId="96" xfId="12732" applyFont="1" applyBorder="1" applyAlignment="1">
      <alignment vertical="center" wrapText="1"/>
    </xf>
    <xf numFmtId="0" fontId="12" fillId="0" borderId="91" xfId="12732" applyFont="1" applyBorder="1" applyAlignment="1">
      <alignment vertical="center" wrapText="1"/>
    </xf>
    <xf numFmtId="0" fontId="16" fillId="0" borderId="91" xfId="12732" applyFont="1" applyBorder="1" applyAlignment="1">
      <alignment horizontal="right" vertical="center" wrapText="1"/>
    </xf>
    <xf numFmtId="10" fontId="16" fillId="0" borderId="0" xfId="12732" applyNumberFormat="1" applyFont="1" applyBorder="1" applyAlignment="1">
      <alignment horizontal="right" vertical="center" wrapText="1"/>
    </xf>
    <xf numFmtId="10" fontId="68" fillId="0" borderId="0" xfId="12732" applyNumberFormat="1" applyFont="1"/>
    <xf numFmtId="0" fontId="12" fillId="0" borderId="0" xfId="12732" applyFont="1" applyBorder="1" applyAlignment="1">
      <alignment vertical="center" wrapText="1"/>
    </xf>
    <xf numFmtId="0" fontId="12" fillId="0" borderId="96" xfId="12732" applyFont="1" applyBorder="1" applyAlignment="1">
      <alignment vertical="center" wrapText="1"/>
    </xf>
    <xf numFmtId="0" fontId="12" fillId="0" borderId="91" xfId="12732" applyFont="1" applyBorder="1" applyAlignment="1">
      <alignment horizontal="right" vertical="center" wrapText="1"/>
    </xf>
    <xf numFmtId="164" fontId="12" fillId="0" borderId="0" xfId="12732" applyNumberFormat="1" applyFont="1" applyBorder="1" applyAlignment="1">
      <alignment vertical="center" wrapText="1"/>
    </xf>
    <xf numFmtId="164" fontId="17" fillId="0" borderId="0" xfId="12732" applyNumberFormat="1" applyFont="1"/>
    <xf numFmtId="0" fontId="4" fillId="0" borderId="0" xfId="12732" applyFont="1"/>
    <xf numFmtId="0" fontId="4" fillId="3" borderId="0" xfId="12732" applyFill="1"/>
    <xf numFmtId="0" fontId="75" fillId="0" borderId="0" xfId="12732" applyFont="1" applyAlignment="1">
      <alignment vertical="center"/>
    </xf>
    <xf numFmtId="0" fontId="75" fillId="3" borderId="0" xfId="12732" applyFont="1" applyFill="1"/>
    <xf numFmtId="0" fontId="12" fillId="0" borderId="97" xfId="12732" applyFont="1" applyBorder="1" applyAlignment="1">
      <alignment vertical="center" wrapText="1"/>
    </xf>
    <xf numFmtId="164" fontId="17" fillId="47" borderId="0" xfId="12732" applyNumberFormat="1" applyFont="1" applyFill="1"/>
    <xf numFmtId="164" fontId="12" fillId="0" borderId="0" xfId="12732" applyNumberFormat="1" applyFont="1" applyBorder="1" applyAlignment="1">
      <alignment wrapText="1"/>
    </xf>
    <xf numFmtId="10" fontId="0" fillId="0" borderId="0" xfId="12748" applyNumberFormat="1" applyFont="1"/>
    <xf numFmtId="0" fontId="12" fillId="0" borderId="98" xfId="12732" applyFont="1" applyBorder="1" applyAlignment="1">
      <alignment vertical="center" wrapText="1"/>
    </xf>
    <xf numFmtId="0" fontId="17" fillId="0" borderId="0" xfId="12732" applyFont="1"/>
    <xf numFmtId="0" fontId="76" fillId="3" borderId="0" xfId="12732" applyFont="1" applyFill="1" applyAlignment="1">
      <alignment vertical="center"/>
    </xf>
    <xf numFmtId="0" fontId="4" fillId="48" borderId="0" xfId="12732" applyFill="1"/>
    <xf numFmtId="0" fontId="4" fillId="22" borderId="0" xfId="12732" applyFill="1"/>
    <xf numFmtId="0" fontId="12" fillId="0" borderId="0" xfId="12732" applyFont="1" applyBorder="1" applyAlignment="1">
      <alignment horizontal="right" vertical="center" wrapText="1"/>
    </xf>
    <xf numFmtId="0" fontId="12" fillId="0" borderId="90" xfId="12732" applyFont="1" applyBorder="1" applyAlignment="1">
      <alignment horizontal="right" vertical="center" wrapText="1"/>
    </xf>
    <xf numFmtId="0" fontId="16" fillId="0" borderId="90" xfId="12732" applyFont="1" applyBorder="1" applyAlignment="1">
      <alignment horizontal="right" vertical="center" wrapText="1"/>
    </xf>
    <xf numFmtId="164" fontId="16" fillId="0" borderId="0" xfId="12732" applyNumberFormat="1" applyFont="1" applyBorder="1" applyAlignment="1">
      <alignment vertical="center" wrapText="1"/>
    </xf>
    <xf numFmtId="164" fontId="16" fillId="0" borderId="0" xfId="12732" applyNumberFormat="1" applyFont="1" applyBorder="1" applyAlignment="1">
      <alignment horizontal="right" vertical="center" wrapText="1"/>
    </xf>
    <xf numFmtId="10" fontId="16" fillId="0" borderId="0" xfId="12748" applyNumberFormat="1" applyFont="1" applyBorder="1" applyAlignment="1">
      <alignment horizontal="right" vertical="center" wrapText="1"/>
    </xf>
    <xf numFmtId="10" fontId="12" fillId="0" borderId="0" xfId="12748" applyNumberFormat="1" applyFont="1" applyBorder="1" applyAlignment="1">
      <alignment wrapText="1"/>
    </xf>
    <xf numFmtId="168" fontId="17" fillId="0" borderId="0" xfId="12748" applyNumberFormat="1" applyFont="1"/>
    <xf numFmtId="164" fontId="4" fillId="3" borderId="0" xfId="12732" applyNumberFormat="1" applyFill="1"/>
    <xf numFmtId="0" fontId="4" fillId="3" borderId="0" xfId="12732" quotePrefix="1" applyFill="1"/>
    <xf numFmtId="42" fontId="4" fillId="3" borderId="0" xfId="12732" applyNumberFormat="1" applyFill="1"/>
    <xf numFmtId="0" fontId="16" fillId="0" borderId="81" xfId="12732" applyFont="1" applyFill="1" applyBorder="1" applyAlignment="1">
      <alignment vertical="center" wrapText="1"/>
    </xf>
    <xf numFmtId="0" fontId="4" fillId="0" borderId="82" xfId="12732" applyBorder="1"/>
    <xf numFmtId="10" fontId="68" fillId="0" borderId="83" xfId="12732" applyNumberFormat="1" applyFont="1" applyBorder="1"/>
    <xf numFmtId="10" fontId="68" fillId="0" borderId="95" xfId="12732" applyNumberFormat="1" applyFont="1" applyBorder="1"/>
    <xf numFmtId="0" fontId="71" fillId="48" borderId="0" xfId="12732" applyFont="1" applyFill="1"/>
    <xf numFmtId="0" fontId="4" fillId="48" borderId="0" xfId="12732" quotePrefix="1" applyFill="1" applyAlignment="1">
      <alignment horizontal="left"/>
    </xf>
    <xf numFmtId="10" fontId="4" fillId="48" borderId="0" xfId="12732" applyNumberFormat="1" applyFill="1"/>
    <xf numFmtId="0" fontId="4" fillId="48" borderId="0" xfId="12732" applyFill="1" applyAlignment="1">
      <alignment horizontal="right"/>
    </xf>
    <xf numFmtId="0" fontId="4" fillId="22" borderId="0" xfId="12732" applyFill="1" applyAlignment="1">
      <alignment horizontal="right"/>
    </xf>
    <xf numFmtId="164" fontId="4" fillId="48" borderId="0" xfId="12732" applyNumberFormat="1" applyFill="1"/>
    <xf numFmtId="10" fontId="0" fillId="22" borderId="0" xfId="12748" applyNumberFormat="1" applyFont="1" applyFill="1"/>
    <xf numFmtId="164" fontId="4" fillId="22" borderId="0" xfId="12732" applyNumberFormat="1" applyFill="1"/>
    <xf numFmtId="164" fontId="4" fillId="47" borderId="0" xfId="12732" applyNumberFormat="1" applyFill="1"/>
    <xf numFmtId="10" fontId="0" fillId="47" borderId="0" xfId="12748" applyNumberFormat="1" applyFont="1" applyFill="1"/>
    <xf numFmtId="164" fontId="4" fillId="48" borderId="92" xfId="12732" applyNumberFormat="1" applyFill="1" applyBorder="1"/>
    <xf numFmtId="164" fontId="4" fillId="48" borderId="0" xfId="12732" applyNumberFormat="1" applyFill="1" applyBorder="1"/>
    <xf numFmtId="164" fontId="4" fillId="22" borderId="92" xfId="12732" applyNumberFormat="1" applyFill="1" applyBorder="1"/>
    <xf numFmtId="10" fontId="0" fillId="48" borderId="0" xfId="12748" applyNumberFormat="1" applyFont="1" applyFill="1"/>
    <xf numFmtId="0" fontId="4" fillId="0" borderId="99" xfId="12732" applyBorder="1"/>
    <xf numFmtId="0" fontId="4" fillId="0" borderId="94" xfId="12732" applyBorder="1"/>
    <xf numFmtId="0" fontId="4" fillId="0" borderId="100" xfId="12732" applyBorder="1"/>
    <xf numFmtId="0" fontId="4" fillId="47" borderId="0" xfId="12732" applyFill="1"/>
    <xf numFmtId="0" fontId="68" fillId="48" borderId="0" xfId="12732" applyFont="1" applyFill="1"/>
    <xf numFmtId="0" fontId="4" fillId="0" borderId="101" xfId="12732" applyBorder="1"/>
    <xf numFmtId="0" fontId="4" fillId="0" borderId="0" xfId="12732" quotePrefix="1" applyBorder="1" applyAlignment="1">
      <alignment horizontal="left"/>
    </xf>
    <xf numFmtId="0" fontId="4" fillId="0" borderId="76" xfId="12732" applyBorder="1"/>
    <xf numFmtId="42" fontId="4" fillId="48" borderId="0" xfId="12732" applyNumberFormat="1" applyFill="1"/>
    <xf numFmtId="44" fontId="4" fillId="48" borderId="0" xfId="12732" applyNumberFormat="1" applyFill="1"/>
    <xf numFmtId="10" fontId="4" fillId="0" borderId="0" xfId="12732" applyNumberFormat="1" applyBorder="1"/>
    <xf numFmtId="172" fontId="4" fillId="0" borderId="0" xfId="12732" applyNumberFormat="1" applyBorder="1"/>
    <xf numFmtId="0" fontId="4" fillId="0" borderId="102" xfId="12732" applyBorder="1"/>
    <xf numFmtId="0" fontId="4" fillId="0" borderId="93" xfId="12732" applyBorder="1"/>
    <xf numFmtId="0" fontId="4" fillId="0" borderId="103" xfId="12732" applyBorder="1"/>
    <xf numFmtId="0" fontId="4" fillId="48" borderId="0" xfId="12732" quotePrefix="1" applyFill="1"/>
    <xf numFmtId="168" fontId="0" fillId="48" borderId="0" xfId="12748" applyNumberFormat="1" applyFont="1" applyFill="1"/>
    <xf numFmtId="0" fontId="4" fillId="47" borderId="0" xfId="12732" applyFill="1" applyAlignment="1">
      <alignment horizontal="right"/>
    </xf>
    <xf numFmtId="10" fontId="4" fillId="47" borderId="0" xfId="12732" applyNumberFormat="1" applyFill="1"/>
    <xf numFmtId="10" fontId="0" fillId="3" borderId="0" xfId="12748" applyNumberFormat="1" applyFont="1" applyFill="1"/>
    <xf numFmtId="10" fontId="4" fillId="3" borderId="0" xfId="12732" applyNumberFormat="1" applyFill="1"/>
    <xf numFmtId="0" fontId="4" fillId="3" borderId="0" xfId="12732" quotePrefix="1" applyFill="1" applyAlignment="1">
      <alignment horizontal="left"/>
    </xf>
    <xf numFmtId="0" fontId="4" fillId="0" borderId="0" xfId="12732" quotePrefix="1" applyAlignment="1">
      <alignment horizontal="left"/>
    </xf>
    <xf numFmtId="43" fontId="0" fillId="0" borderId="0" xfId="12749" applyFont="1"/>
    <xf numFmtId="43" fontId="4" fillId="0" borderId="0" xfId="12732" applyNumberFormat="1"/>
    <xf numFmtId="0" fontId="77" fillId="0" borderId="0" xfId="12732" applyFont="1" applyAlignment="1">
      <alignment horizontal="right"/>
    </xf>
    <xf numFmtId="10" fontId="77" fillId="0" borderId="0" xfId="12748" applyNumberFormat="1" applyFont="1"/>
    <xf numFmtId="0" fontId="11" fillId="0" borderId="0" xfId="3" applyFont="1" applyFill="1" applyBorder="1" applyAlignment="1" applyProtection="1">
      <alignment horizontal="right" vertical="center"/>
    </xf>
    <xf numFmtId="0" fontId="12" fillId="0" borderId="0" xfId="3" applyFont="1" applyFill="1" applyAlignment="1" applyProtection="1">
      <alignment vertical="center"/>
    </xf>
    <xf numFmtId="0" fontId="9" fillId="0" borderId="58" xfId="3" applyFont="1" applyFill="1" applyBorder="1" applyAlignment="1" applyProtection="1">
      <alignment horizontal="center" vertical="center"/>
    </xf>
    <xf numFmtId="0" fontId="9" fillId="0" borderId="105" xfId="3" applyFont="1" applyFill="1" applyBorder="1" applyAlignment="1" applyProtection="1">
      <alignment horizontal="center" vertical="center"/>
    </xf>
    <xf numFmtId="0" fontId="9" fillId="0" borderId="17" xfId="3" applyFont="1" applyFill="1" applyBorder="1" applyAlignment="1" applyProtection="1">
      <alignment horizontal="center" vertical="center" wrapText="1"/>
    </xf>
    <xf numFmtId="0" fontId="9" fillId="0" borderId="25" xfId="3" applyFont="1" applyFill="1" applyBorder="1" applyAlignment="1" applyProtection="1">
      <alignment horizontal="center" vertical="center" wrapText="1"/>
    </xf>
    <xf numFmtId="0" fontId="9" fillId="0" borderId="18" xfId="3" applyFont="1" applyFill="1" applyBorder="1" applyAlignment="1" applyProtection="1">
      <alignment horizontal="center" vertical="center" wrapText="1"/>
    </xf>
    <xf numFmtId="0" fontId="10" fillId="0" borderId="22" xfId="3" applyFont="1" applyFill="1" applyBorder="1" applyAlignment="1" applyProtection="1">
      <alignment horizontal="center" vertical="center"/>
    </xf>
    <xf numFmtId="0" fontId="12" fillId="0" borderId="23" xfId="3" applyFont="1" applyFill="1" applyBorder="1" applyAlignment="1" applyProtection="1">
      <alignment vertical="center"/>
    </xf>
    <xf numFmtId="0" fontId="14" fillId="0" borderId="23" xfId="3" applyFont="1" applyFill="1" applyBorder="1" applyAlignment="1" applyProtection="1">
      <alignment horizontal="center" vertical="center"/>
    </xf>
    <xf numFmtId="0" fontId="14" fillId="0" borderId="5" xfId="3" applyFont="1" applyFill="1" applyBorder="1" applyAlignment="1" applyProtection="1">
      <alignment horizontal="center" vertical="center"/>
    </xf>
    <xf numFmtId="0" fontId="14" fillId="0" borderId="58" xfId="3" applyFont="1" applyFill="1" applyBorder="1" applyAlignment="1" applyProtection="1">
      <alignment horizontal="center" vertical="center"/>
    </xf>
    <xf numFmtId="164" fontId="10" fillId="0" borderId="37" xfId="3" applyNumberFormat="1" applyFont="1" applyFill="1" applyBorder="1" applyAlignment="1" applyProtection="1">
      <alignment vertical="center"/>
      <protection locked="0"/>
    </xf>
    <xf numFmtId="164" fontId="10" fillId="0" borderId="38" xfId="3" applyNumberFormat="1" applyFont="1" applyFill="1" applyBorder="1" applyAlignment="1" applyProtection="1">
      <alignment vertical="center"/>
      <protection locked="0"/>
    </xf>
    <xf numFmtId="164" fontId="10" fillId="0" borderId="27" xfId="3" applyNumberFormat="1" applyFont="1" applyFill="1" applyBorder="1" applyAlignment="1" applyProtection="1">
      <alignment vertical="center"/>
    </xf>
    <xf numFmtId="0" fontId="10" fillId="0" borderId="6" xfId="3" applyFont="1" applyFill="1" applyBorder="1" applyAlignment="1" applyProtection="1">
      <alignment horizontal="center" vertical="center"/>
    </xf>
    <xf numFmtId="0" fontId="12" fillId="0" borderId="31" xfId="3" applyFont="1" applyFill="1" applyBorder="1" applyAlignment="1" applyProtection="1">
      <alignment vertical="center"/>
    </xf>
    <xf numFmtId="0" fontId="14" fillId="0" borderId="31" xfId="3" applyFont="1" applyFill="1" applyBorder="1" applyAlignment="1" applyProtection="1">
      <alignment horizontal="center" vertical="center"/>
    </xf>
    <xf numFmtId="0" fontId="14" fillId="0" borderId="10" xfId="3" applyFont="1" applyFill="1" applyBorder="1" applyAlignment="1" applyProtection="1">
      <alignment horizontal="center" vertical="center"/>
    </xf>
    <xf numFmtId="164" fontId="10" fillId="0" borderId="14" xfId="3" applyNumberFormat="1" applyFont="1" applyFill="1" applyBorder="1" applyAlignment="1" applyProtection="1">
      <alignment vertical="center"/>
    </xf>
    <xf numFmtId="164" fontId="10" fillId="0" borderId="14" xfId="3" applyNumberFormat="1" applyFont="1" applyFill="1" applyBorder="1" applyAlignment="1" applyProtection="1">
      <alignment vertical="center"/>
      <protection locked="0"/>
    </xf>
    <xf numFmtId="0" fontId="10" fillId="0" borderId="17" xfId="3" applyFont="1" applyFill="1" applyBorder="1" applyAlignment="1" applyProtection="1">
      <alignment horizontal="center" vertical="center"/>
    </xf>
    <xf numFmtId="0" fontId="12" fillId="0" borderId="25" xfId="3" applyFont="1" applyFill="1" applyBorder="1" applyAlignment="1" applyProtection="1">
      <alignment vertical="center"/>
    </xf>
    <xf numFmtId="0" fontId="14" fillId="0" borderId="25" xfId="3" applyFont="1" applyFill="1" applyBorder="1" applyAlignment="1" applyProtection="1">
      <alignment horizontal="center" vertical="center"/>
    </xf>
    <xf numFmtId="0" fontId="14" fillId="0" borderId="18" xfId="3" applyFont="1" applyFill="1" applyBorder="1" applyAlignment="1" applyProtection="1">
      <alignment horizontal="center" vertical="center"/>
    </xf>
    <xf numFmtId="164" fontId="10" fillId="0" borderId="16" xfId="3" applyNumberFormat="1" applyFont="1" applyFill="1" applyBorder="1" applyAlignment="1" applyProtection="1">
      <alignment vertical="center"/>
    </xf>
    <xf numFmtId="10" fontId="10" fillId="0" borderId="3" xfId="3" applyNumberFormat="1" applyFont="1" applyFill="1" applyBorder="1" applyAlignment="1" applyProtection="1">
      <alignment vertical="center"/>
    </xf>
    <xf numFmtId="10" fontId="10" fillId="0" borderId="16" xfId="3" applyNumberFormat="1" applyFont="1" applyFill="1" applyBorder="1" applyAlignment="1" applyProtection="1">
      <alignment vertical="center"/>
      <protection locked="0"/>
    </xf>
    <xf numFmtId="0" fontId="14" fillId="0" borderId="104" xfId="3" applyFont="1" applyFill="1" applyBorder="1" applyAlignment="1" applyProtection="1">
      <alignment horizontal="center" vertical="center"/>
    </xf>
    <xf numFmtId="164" fontId="10" fillId="0" borderId="22" xfId="3" applyNumberFormat="1" applyFont="1" applyFill="1" applyBorder="1" applyAlignment="1" applyProtection="1">
      <alignment vertical="center"/>
      <protection locked="0"/>
    </xf>
    <xf numFmtId="164" fontId="10" fillId="0" borderId="23" xfId="3" applyNumberFormat="1" applyFont="1" applyFill="1" applyBorder="1" applyAlignment="1" applyProtection="1">
      <alignment vertical="center"/>
      <protection locked="0"/>
    </xf>
    <xf numFmtId="164" fontId="10" fillId="0" borderId="5" xfId="3" applyNumberFormat="1" applyFont="1" applyFill="1" applyBorder="1" applyAlignment="1" applyProtection="1">
      <alignment vertical="center"/>
    </xf>
    <xf numFmtId="0" fontId="14" fillId="0" borderId="106" xfId="3" applyFont="1" applyFill="1" applyBorder="1" applyAlignment="1" applyProtection="1">
      <alignment horizontal="center" vertical="center"/>
    </xf>
    <xf numFmtId="164" fontId="10" fillId="0" borderId="17" xfId="3" applyNumberFormat="1" applyFont="1" applyFill="1" applyBorder="1" applyAlignment="1" applyProtection="1">
      <alignment vertical="center"/>
      <protection locked="0"/>
    </xf>
    <xf numFmtId="164" fontId="10" fillId="0" borderId="25" xfId="3" applyNumberFormat="1" applyFont="1" applyFill="1" applyBorder="1" applyAlignment="1" applyProtection="1">
      <alignment vertical="center"/>
      <protection locked="0"/>
    </xf>
    <xf numFmtId="164" fontId="10" fillId="0" borderId="18" xfId="3" applyNumberFormat="1" applyFont="1" applyFill="1" applyBorder="1" applyAlignment="1" applyProtection="1">
      <alignment vertical="center"/>
    </xf>
    <xf numFmtId="0" fontId="14" fillId="0" borderId="28" xfId="3" applyFont="1" applyFill="1" applyBorder="1" applyAlignment="1" applyProtection="1">
      <alignment horizontal="center" vertical="center"/>
    </xf>
    <xf numFmtId="10" fontId="10" fillId="0" borderId="22" xfId="3" applyNumberFormat="1" applyFont="1" applyFill="1" applyBorder="1" applyAlignment="1" applyProtection="1">
      <alignment vertical="center"/>
      <protection locked="0"/>
    </xf>
    <xf numFmtId="10" fontId="10" fillId="0" borderId="23" xfId="3" applyNumberFormat="1" applyFont="1" applyFill="1" applyBorder="1" applyAlignment="1" applyProtection="1">
      <alignment vertical="center"/>
      <protection locked="0"/>
    </xf>
    <xf numFmtId="10" fontId="10" fillId="0" borderId="5" xfId="3" applyNumberFormat="1" applyFont="1" applyFill="1" applyBorder="1" applyAlignment="1" applyProtection="1">
      <alignment vertical="center"/>
      <protection locked="0"/>
    </xf>
    <xf numFmtId="0" fontId="10" fillId="0" borderId="107" xfId="3" applyFont="1" applyFill="1" applyBorder="1" applyAlignment="1" applyProtection="1">
      <alignment horizontal="center" vertical="center"/>
    </xf>
    <xf numFmtId="0" fontId="12" fillId="0" borderId="53" xfId="3" applyFont="1" applyFill="1" applyBorder="1" applyAlignment="1" applyProtection="1">
      <alignment vertical="center"/>
    </xf>
    <xf numFmtId="0" fontId="14" fillId="0" borderId="53" xfId="3" applyFont="1" applyFill="1" applyBorder="1" applyAlignment="1" applyProtection="1">
      <alignment horizontal="center" vertical="center"/>
    </xf>
    <xf numFmtId="0" fontId="14" fillId="0" borderId="108" xfId="3" applyFont="1" applyFill="1" applyBorder="1" applyAlignment="1" applyProtection="1">
      <alignment horizontal="center" vertical="center"/>
    </xf>
    <xf numFmtId="0" fontId="14" fillId="0" borderId="105" xfId="3" applyFont="1" applyFill="1" applyBorder="1" applyAlignment="1" applyProtection="1">
      <alignment horizontal="center" vertical="center"/>
    </xf>
    <xf numFmtId="10" fontId="10" fillId="0" borderId="17" xfId="3" applyNumberFormat="1" applyFont="1" applyFill="1" applyBorder="1" applyAlignment="1" applyProtection="1">
      <alignment vertical="center"/>
      <protection locked="0"/>
    </xf>
    <xf numFmtId="10" fontId="10" fillId="0" borderId="25" xfId="3" applyNumberFormat="1" applyFont="1" applyFill="1" applyBorder="1" applyAlignment="1" applyProtection="1">
      <alignment vertical="center"/>
      <protection locked="0"/>
    </xf>
    <xf numFmtId="10" fontId="10" fillId="0" borderId="18" xfId="3" applyNumberFormat="1" applyFont="1" applyFill="1" applyBorder="1" applyAlignment="1" applyProtection="1">
      <alignment vertical="center"/>
      <protection locked="0"/>
    </xf>
    <xf numFmtId="0" fontId="7" fillId="0" borderId="0" xfId="6245" applyFill="1" applyAlignment="1" applyProtection="1">
      <alignment vertical="center"/>
    </xf>
    <xf numFmtId="0" fontId="7" fillId="0" borderId="0" xfId="6245" applyFill="1" applyAlignment="1" applyProtection="1">
      <alignment horizontal="left" vertical="center"/>
    </xf>
    <xf numFmtId="0" fontId="10" fillId="0" borderId="0" xfId="6245" applyFont="1" applyFill="1" applyAlignment="1" applyProtection="1">
      <alignment vertical="center"/>
    </xf>
    <xf numFmtId="0" fontId="14" fillId="0" borderId="0" xfId="6245" applyFont="1" applyFill="1" applyAlignment="1" applyProtection="1">
      <alignment horizontal="center" vertical="center"/>
    </xf>
    <xf numFmtId="0" fontId="10" fillId="0" borderId="37" xfId="3" applyFont="1" applyFill="1" applyBorder="1" applyAlignment="1" applyProtection="1">
      <alignment horizontal="center" vertical="center"/>
    </xf>
    <xf numFmtId="0" fontId="12" fillId="0" borderId="39" xfId="3" applyFont="1" applyFill="1" applyBorder="1" applyAlignment="1" applyProtection="1">
      <alignment vertical="center"/>
    </xf>
    <xf numFmtId="0" fontId="14" fillId="0" borderId="57" xfId="3" applyFont="1" applyFill="1" applyBorder="1" applyAlignment="1" applyProtection="1">
      <alignment horizontal="center" vertical="center"/>
    </xf>
    <xf numFmtId="0" fontId="14" fillId="0" borderId="50" xfId="3" applyFont="1" applyFill="1" applyBorder="1" applyAlignment="1" applyProtection="1">
      <alignment horizontal="center" vertical="center"/>
    </xf>
    <xf numFmtId="0" fontId="14" fillId="0" borderId="109" xfId="3" applyFont="1" applyFill="1" applyBorder="1" applyAlignment="1" applyProtection="1">
      <alignment horizontal="center" vertical="center"/>
    </xf>
    <xf numFmtId="2" fontId="10" fillId="0" borderId="37" xfId="3" applyNumberFormat="1" applyFont="1" applyFill="1" applyBorder="1" applyAlignment="1" applyProtection="1">
      <alignment vertical="center"/>
      <protection locked="0"/>
    </xf>
    <xf numFmtId="2" fontId="10" fillId="0" borderId="38" xfId="3" applyNumberFormat="1" applyFont="1" applyFill="1" applyBorder="1" applyAlignment="1" applyProtection="1">
      <alignment vertical="center"/>
      <protection locked="0"/>
    </xf>
    <xf numFmtId="2" fontId="10" fillId="0" borderId="41" xfId="3" applyNumberFormat="1" applyFont="1" applyFill="1" applyBorder="1" applyAlignment="1" applyProtection="1">
      <alignment vertical="center"/>
      <protection locked="0"/>
    </xf>
    <xf numFmtId="0" fontId="80" fillId="0" borderId="0" xfId="0" applyFont="1"/>
    <xf numFmtId="166" fontId="81" fillId="0" borderId="0" xfId="12732" applyNumberFormat="1" applyFont="1" applyFill="1"/>
    <xf numFmtId="0" fontId="3" fillId="0" borderId="0" xfId="12732" applyFont="1" applyFill="1"/>
    <xf numFmtId="166" fontId="81" fillId="0" borderId="0" xfId="12732" applyNumberFormat="1" applyFont="1"/>
    <xf numFmtId="0" fontId="81" fillId="0" borderId="0" xfId="12732" applyFont="1"/>
    <xf numFmtId="164" fontId="12" fillId="0" borderId="0" xfId="4" applyNumberFormat="1" applyFont="1"/>
    <xf numFmtId="166" fontId="0" fillId="0" borderId="0" xfId="0" applyNumberFormat="1"/>
    <xf numFmtId="0" fontId="71" fillId="0" borderId="0" xfId="26658" applyFont="1"/>
    <xf numFmtId="0" fontId="2" fillId="0" borderId="0" xfId="26658"/>
    <xf numFmtId="0" fontId="68" fillId="0" borderId="0" xfId="26658" applyFont="1"/>
    <xf numFmtId="0" fontId="68" fillId="0" borderId="111" xfId="26658" applyFont="1" applyBorder="1" applyAlignment="1">
      <alignment wrapText="1"/>
    </xf>
    <xf numFmtId="0" fontId="68" fillId="51" borderId="82" xfId="26658" applyFont="1" applyFill="1" applyBorder="1" applyAlignment="1">
      <alignment wrapText="1"/>
    </xf>
    <xf numFmtId="0" fontId="68" fillId="48" borderId="83" xfId="26658" applyFont="1" applyFill="1" applyBorder="1" applyAlignment="1">
      <alignment wrapText="1"/>
    </xf>
    <xf numFmtId="0" fontId="68" fillId="0" borderId="81" xfId="26658" applyFont="1" applyFill="1" applyBorder="1" applyAlignment="1">
      <alignment horizontal="center" wrapText="1"/>
    </xf>
    <xf numFmtId="0" fontId="68" fillId="0" borderId="82" xfId="26658" applyFont="1" applyFill="1" applyBorder="1" applyAlignment="1">
      <alignment wrapText="1"/>
    </xf>
    <xf numFmtId="0" fontId="68" fillId="48" borderId="82" xfId="26658" applyFont="1" applyFill="1" applyBorder="1" applyAlignment="1">
      <alignment wrapText="1"/>
    </xf>
    <xf numFmtId="0" fontId="68" fillId="0" borderId="83" xfId="26658" applyFont="1" applyBorder="1" applyAlignment="1">
      <alignment wrapText="1"/>
    </xf>
    <xf numFmtId="0" fontId="68" fillId="0" borderId="95" xfId="26658" applyFont="1" applyBorder="1"/>
    <xf numFmtId="0" fontId="68" fillId="0" borderId="81" xfId="26658" applyFont="1" applyBorder="1" applyAlignment="1">
      <alignment wrapText="1"/>
    </xf>
    <xf numFmtId="0" fontId="68" fillId="0" borderId="82" xfId="26658" applyFont="1" applyBorder="1" applyAlignment="1">
      <alignment wrapText="1"/>
    </xf>
    <xf numFmtId="0" fontId="68" fillId="0" borderId="82" xfId="26658" applyFont="1" applyBorder="1"/>
    <xf numFmtId="0" fontId="68" fillId="52" borderId="95" xfId="26658" applyFont="1" applyFill="1" applyBorder="1" applyAlignment="1">
      <alignment wrapText="1"/>
    </xf>
    <xf numFmtId="0" fontId="68" fillId="0" borderId="95" xfId="26658" applyFont="1" applyFill="1" applyBorder="1" applyAlignment="1">
      <alignment wrapText="1"/>
    </xf>
    <xf numFmtId="0" fontId="68" fillId="0" borderId="112" xfId="26658" quotePrefix="1" applyFont="1" applyBorder="1"/>
    <xf numFmtId="0" fontId="2" fillId="51" borderId="0" xfId="26658" applyFill="1" applyBorder="1"/>
    <xf numFmtId="0" fontId="2" fillId="48" borderId="87" xfId="26658" applyFill="1" applyBorder="1"/>
    <xf numFmtId="166" fontId="2" fillId="0" borderId="86" xfId="26658" applyNumberFormat="1" applyFill="1" applyBorder="1"/>
    <xf numFmtId="0" fontId="2" fillId="0" borderId="0" xfId="26658" applyFill="1" applyBorder="1"/>
    <xf numFmtId="0" fontId="2" fillId="48" borderId="0" xfId="26658" applyFill="1" applyBorder="1"/>
    <xf numFmtId="0" fontId="2" fillId="0" borderId="87" xfId="26658" applyBorder="1"/>
    <xf numFmtId="0" fontId="2" fillId="0" borderId="98" xfId="26658" applyBorder="1"/>
    <xf numFmtId="0" fontId="2" fillId="0" borderId="86" xfId="26658" applyBorder="1"/>
    <xf numFmtId="0" fontId="2" fillId="0" borderId="0" xfId="26658" applyBorder="1"/>
    <xf numFmtId="0" fontId="68" fillId="52" borderId="98" xfId="26658" applyFont="1" applyFill="1" applyBorder="1"/>
    <xf numFmtId="0" fontId="2" fillId="0" borderId="112" xfId="26658" applyBorder="1"/>
    <xf numFmtId="164" fontId="2" fillId="51" borderId="0" xfId="26658" applyNumberFormat="1" applyFill="1" applyBorder="1"/>
    <xf numFmtId="10" fontId="0" fillId="0" borderId="0" xfId="26659" applyNumberFormat="1" applyFont="1" applyFill="1" applyBorder="1"/>
    <xf numFmtId="173" fontId="0" fillId="48" borderId="0" xfId="26660" applyNumberFormat="1" applyFont="1" applyFill="1" applyBorder="1"/>
    <xf numFmtId="43" fontId="0" fillId="0" borderId="87" xfId="26660" applyFont="1" applyBorder="1"/>
    <xf numFmtId="166" fontId="2" fillId="0" borderId="0" xfId="26658" applyNumberFormat="1" applyBorder="1"/>
    <xf numFmtId="166" fontId="68" fillId="52" borderId="98" xfId="26658" applyNumberFormat="1" applyFont="1" applyFill="1" applyBorder="1"/>
    <xf numFmtId="0" fontId="2" fillId="0" borderId="112" xfId="26658" applyFill="1" applyBorder="1"/>
    <xf numFmtId="2" fontId="2" fillId="51" borderId="0" xfId="26658" applyNumberFormat="1" applyFill="1" applyBorder="1"/>
    <xf numFmtId="0" fontId="2" fillId="0" borderId="0" xfId="26658" applyFill="1"/>
    <xf numFmtId="43" fontId="0" fillId="0" borderId="87" xfId="26660" applyFont="1" applyFill="1" applyBorder="1"/>
    <xf numFmtId="0" fontId="2" fillId="0" borderId="98" xfId="26658" applyFill="1" applyBorder="1"/>
    <xf numFmtId="0" fontId="2" fillId="0" borderId="86" xfId="26658" applyFill="1" applyBorder="1"/>
    <xf numFmtId="0" fontId="2" fillId="52" borderId="112" xfId="26658" applyFill="1" applyBorder="1"/>
    <xf numFmtId="0" fontId="2" fillId="52" borderId="0" xfId="26658" applyFill="1" applyBorder="1"/>
    <xf numFmtId="164" fontId="2" fillId="52" borderId="0" xfId="26658" applyNumberFormat="1" applyFill="1" applyBorder="1"/>
    <xf numFmtId="0" fontId="2" fillId="52" borderId="87" xfId="26658" applyFill="1" applyBorder="1"/>
    <xf numFmtId="0" fontId="2" fillId="52" borderId="0" xfId="26658" applyFill="1"/>
    <xf numFmtId="0" fontId="2" fillId="52" borderId="86" xfId="26658" applyFill="1" applyBorder="1"/>
    <xf numFmtId="10" fontId="0" fillId="52" borderId="0" xfId="26659" applyNumberFormat="1" applyFont="1" applyFill="1" applyBorder="1"/>
    <xf numFmtId="173" fontId="0" fillId="52" borderId="0" xfId="26660" applyNumberFormat="1" applyFont="1" applyFill="1" applyBorder="1"/>
    <xf numFmtId="43" fontId="0" fillId="52" borderId="87" xfId="26660" applyFont="1" applyFill="1" applyBorder="1"/>
    <xf numFmtId="0" fontId="2" fillId="52" borderId="98" xfId="26658" applyFill="1" applyBorder="1"/>
    <xf numFmtId="166" fontId="2" fillId="52" borderId="98" xfId="26658" applyNumberFormat="1" applyFill="1" applyBorder="1"/>
    <xf numFmtId="9" fontId="2" fillId="0" borderId="0" xfId="26658" applyNumberFormat="1" applyBorder="1"/>
    <xf numFmtId="165" fontId="0" fillId="48" borderId="0" xfId="26660" applyNumberFormat="1" applyFont="1" applyFill="1" applyBorder="1"/>
    <xf numFmtId="0" fontId="2" fillId="0" borderId="98" xfId="26658" applyBorder="1" applyAlignment="1">
      <alignment wrapText="1"/>
    </xf>
    <xf numFmtId="166" fontId="2" fillId="0" borderId="98" xfId="26658" applyNumberFormat="1" applyBorder="1"/>
    <xf numFmtId="43" fontId="0" fillId="48" borderId="0" xfId="26660" applyFont="1" applyFill="1" applyBorder="1"/>
    <xf numFmtId="0" fontId="68" fillId="0" borderId="112" xfId="26658" applyFont="1" applyBorder="1"/>
    <xf numFmtId="0" fontId="68" fillId="0" borderId="113" xfId="26658" applyFont="1" applyBorder="1"/>
    <xf numFmtId="0" fontId="68" fillId="0" borderId="0" xfId="26658" applyFont="1" applyBorder="1"/>
    <xf numFmtId="0" fontId="68" fillId="48" borderId="88" xfId="26658" applyFont="1" applyFill="1" applyBorder="1"/>
    <xf numFmtId="0" fontId="68" fillId="0" borderId="86" xfId="26658" applyFont="1" applyBorder="1"/>
    <xf numFmtId="165" fontId="68" fillId="48" borderId="113" xfId="26660" applyNumberFormat="1" applyFont="1" applyFill="1" applyBorder="1"/>
    <xf numFmtId="0" fontId="68" fillId="0" borderId="87" xfId="26658" applyFont="1" applyBorder="1"/>
    <xf numFmtId="0" fontId="68" fillId="0" borderId="98" xfId="26658" applyFont="1" applyBorder="1"/>
    <xf numFmtId="0" fontId="68" fillId="0" borderId="114" xfId="26658" applyFont="1" applyBorder="1"/>
    <xf numFmtId="166" fontId="68" fillId="0" borderId="113" xfId="26658" applyNumberFormat="1" applyFont="1" applyBorder="1"/>
    <xf numFmtId="166" fontId="68" fillId="52" borderId="115" xfId="26658" applyNumberFormat="1" applyFont="1" applyFill="1" applyBorder="1"/>
    <xf numFmtId="0" fontId="2" fillId="0" borderId="116" xfId="26658" applyBorder="1"/>
    <xf numFmtId="0" fontId="2" fillId="0" borderId="90" xfId="26658" applyBorder="1"/>
    <xf numFmtId="0" fontId="2" fillId="48" borderId="91" xfId="26658" applyFill="1" applyBorder="1"/>
    <xf numFmtId="0" fontId="2" fillId="0" borderId="89" xfId="26658" applyBorder="1"/>
    <xf numFmtId="0" fontId="2" fillId="48" borderId="90" xfId="26658" applyFill="1" applyBorder="1"/>
    <xf numFmtId="0" fontId="2" fillId="0" borderId="91" xfId="26658" applyBorder="1"/>
    <xf numFmtId="0" fontId="2" fillId="0" borderId="96" xfId="26658" applyBorder="1"/>
    <xf numFmtId="0" fontId="68" fillId="52" borderId="96" xfId="26658" applyFont="1" applyFill="1" applyBorder="1"/>
    <xf numFmtId="2" fontId="2" fillId="0" borderId="0" xfId="26658" applyNumberFormat="1"/>
    <xf numFmtId="43" fontId="0" fillId="48" borderId="0" xfId="26660" applyNumberFormat="1" applyFont="1" applyFill="1" applyBorder="1"/>
    <xf numFmtId="43" fontId="0" fillId="52" borderId="0" xfId="26660" applyNumberFormat="1" applyFont="1" applyFill="1" applyBorder="1"/>
    <xf numFmtId="173" fontId="0" fillId="52" borderId="87" xfId="26660" applyNumberFormat="1" applyFont="1" applyFill="1" applyBorder="1"/>
    <xf numFmtId="49" fontId="82" fillId="53" borderId="81" xfId="7" applyNumberFormat="1" applyFont="1" applyFill="1" applyBorder="1" applyAlignment="1" applyProtection="1"/>
    <xf numFmtId="1" fontId="18" fillId="0" borderId="86" xfId="7" applyNumberFormat="1" applyFont="1" applyFill="1" applyBorder="1" applyAlignment="1" applyProtection="1">
      <alignment shrinkToFit="1"/>
    </xf>
    <xf numFmtId="1" fontId="84" fillId="0" borderId="0" xfId="7" applyNumberFormat="1" applyFont="1" applyFill="1" applyBorder="1" applyAlignment="1" applyProtection="1">
      <alignment horizontal="left" vertical="center"/>
    </xf>
    <xf numFmtId="1" fontId="85" fillId="54" borderId="93" xfId="7" applyNumberFormat="1" applyFont="1" applyFill="1" applyBorder="1" applyAlignment="1" applyProtection="1">
      <alignment horizontal="center"/>
    </xf>
    <xf numFmtId="1" fontId="85" fillId="54" borderId="117" xfId="7" applyNumberFormat="1" applyFont="1" applyFill="1" applyBorder="1" applyAlignment="1" applyProtection="1">
      <alignment horizontal="center"/>
    </xf>
    <xf numFmtId="0" fontId="86" fillId="55" borderId="118" xfId="7" applyFont="1" applyFill="1" applyBorder="1" applyAlignment="1" applyProtection="1">
      <alignment vertical="center"/>
    </xf>
    <xf numFmtId="0" fontId="86" fillId="55" borderId="92" xfId="7" applyFont="1" applyFill="1" applyBorder="1" applyAlignment="1" applyProtection="1">
      <alignment vertical="center"/>
    </xf>
    <xf numFmtId="0" fontId="86" fillId="55" borderId="119" xfId="7" applyFont="1" applyFill="1" applyBorder="1" applyAlignment="1" applyProtection="1">
      <alignment vertical="center"/>
    </xf>
    <xf numFmtId="0" fontId="18" fillId="0" borderId="86" xfId="7" applyBorder="1" applyProtection="1"/>
    <xf numFmtId="0" fontId="18" fillId="0" borderId="0" xfId="7" applyBorder="1" applyAlignment="1"/>
    <xf numFmtId="0" fontId="18" fillId="0" borderId="0" xfId="7" applyBorder="1"/>
    <xf numFmtId="0" fontId="18" fillId="0" borderId="87" xfId="7" applyBorder="1"/>
    <xf numFmtId="0" fontId="23" fillId="0" borderId="0" xfId="7" applyFont="1" applyBorder="1" applyAlignment="1">
      <alignment horizontal="left"/>
    </xf>
    <xf numFmtId="0" fontId="18" fillId="0" borderId="86" xfId="7" applyFont="1" applyBorder="1" applyProtection="1"/>
    <xf numFmtId="0" fontId="18" fillId="0" borderId="0" xfId="7" applyFont="1" applyBorder="1" applyAlignment="1">
      <alignment horizontal="left" indent="1"/>
    </xf>
    <xf numFmtId="181" fontId="18" fillId="0" borderId="0" xfId="7" applyNumberFormat="1" applyFill="1" applyBorder="1"/>
    <xf numFmtId="181" fontId="18" fillId="0" borderId="87" xfId="7" applyNumberFormat="1" applyFill="1" applyBorder="1"/>
    <xf numFmtId="182" fontId="18" fillId="0" borderId="0" xfId="7" applyNumberFormat="1" applyFill="1" applyBorder="1"/>
    <xf numFmtId="182" fontId="18" fillId="0" borderId="87" xfId="7" applyNumberFormat="1" applyFill="1" applyBorder="1"/>
    <xf numFmtId="181" fontId="18" fillId="0" borderId="0" xfId="7" applyNumberFormat="1" applyFont="1" applyFill="1" applyBorder="1" applyAlignment="1">
      <alignment horizontal="right" vertical="center"/>
    </xf>
    <xf numFmtId="181" fontId="18" fillId="0" borderId="87" xfId="7" applyNumberFormat="1" applyFont="1" applyFill="1" applyBorder="1" applyAlignment="1">
      <alignment horizontal="right" vertical="center"/>
    </xf>
    <xf numFmtId="0" fontId="18" fillId="0" borderId="0" xfId="7" applyFont="1" applyFill="1" applyBorder="1" applyAlignment="1">
      <alignment horizontal="left" vertical="center" indent="1"/>
    </xf>
    <xf numFmtId="181" fontId="18" fillId="0" borderId="120" xfId="7" applyNumberFormat="1" applyFill="1" applyBorder="1"/>
    <xf numFmtId="181" fontId="18" fillId="0" borderId="121" xfId="7" applyNumberFormat="1" applyFill="1" applyBorder="1"/>
    <xf numFmtId="183" fontId="18" fillId="0" borderId="0" xfId="10479" applyNumberFormat="1" applyFont="1" applyFill="1" applyBorder="1"/>
    <xf numFmtId="183" fontId="18" fillId="0" borderId="87" xfId="10479" applyNumberFormat="1" applyFont="1" applyFill="1" applyBorder="1"/>
    <xf numFmtId="181" fontId="23" fillId="0" borderId="113" xfId="7" applyNumberFormat="1" applyFont="1" applyFill="1" applyBorder="1"/>
    <xf numFmtId="181" fontId="23" fillId="0" borderId="88" xfId="7" applyNumberFormat="1" applyFont="1" applyFill="1" applyBorder="1"/>
    <xf numFmtId="183" fontId="18" fillId="0" borderId="0" xfId="10479" applyNumberFormat="1" applyFont="1" applyBorder="1"/>
    <xf numFmtId="183" fontId="18" fillId="0" borderId="87" xfId="10479" applyNumberFormat="1" applyFont="1" applyBorder="1"/>
    <xf numFmtId="0" fontId="23" fillId="0" borderId="89" xfId="7" applyFont="1" applyFill="1" applyBorder="1" applyProtection="1"/>
    <xf numFmtId="0" fontId="23" fillId="0" borderId="90" xfId="7" applyFont="1" applyFill="1" applyBorder="1" applyAlignment="1"/>
    <xf numFmtId="181" fontId="23" fillId="0" borderId="90" xfId="7" applyNumberFormat="1" applyFont="1" applyFill="1" applyBorder="1"/>
    <xf numFmtId="181" fontId="23" fillId="0" borderId="91" xfId="7" applyNumberFormat="1" applyFont="1" applyFill="1" applyBorder="1"/>
    <xf numFmtId="0" fontId="18" fillId="0" borderId="0" xfId="7" applyProtection="1"/>
    <xf numFmtId="0" fontId="18" fillId="0" borderId="0" xfId="7" applyAlignment="1"/>
    <xf numFmtId="181" fontId="18" fillId="0" borderId="0" xfId="7" applyNumberFormat="1" applyFill="1"/>
    <xf numFmtId="0" fontId="18" fillId="0" borderId="0" xfId="7"/>
    <xf numFmtId="1" fontId="85" fillId="54" borderId="122" xfId="7" applyNumberFormat="1" applyFont="1" applyFill="1" applyBorder="1" applyAlignment="1" applyProtection="1"/>
    <xf numFmtId="0" fontId="86" fillId="55" borderId="124" xfId="7" applyFont="1" applyFill="1" applyBorder="1" applyAlignment="1" applyProtection="1">
      <alignment vertical="center"/>
    </xf>
    <xf numFmtId="0" fontId="86" fillId="55" borderId="120" xfId="7" applyFont="1" applyFill="1" applyBorder="1" applyAlignment="1" applyProtection="1">
      <alignment vertical="center" wrapText="1"/>
    </xf>
    <xf numFmtId="0" fontId="86" fillId="55" borderId="121" xfId="7" applyFont="1" applyFill="1" applyBorder="1" applyAlignment="1" applyProtection="1">
      <alignment vertical="center" wrapText="1"/>
    </xf>
    <xf numFmtId="0" fontId="86" fillId="55" borderId="95" xfId="7" applyFont="1" applyFill="1" applyBorder="1" applyAlignment="1" applyProtection="1">
      <alignment vertical="center" wrapText="1"/>
    </xf>
    <xf numFmtId="0" fontId="86" fillId="55" borderId="81" xfId="7" applyFont="1" applyFill="1" applyBorder="1" applyAlignment="1" applyProtection="1">
      <alignment vertical="center" wrapText="1"/>
    </xf>
    <xf numFmtId="0" fontId="86" fillId="55" borderId="83" xfId="7" applyFont="1" applyFill="1" applyBorder="1" applyAlignment="1" applyProtection="1">
      <alignment vertical="center" wrapText="1"/>
    </xf>
    <xf numFmtId="0" fontId="86" fillId="55" borderId="82" xfId="7" applyFont="1" applyFill="1" applyBorder="1" applyAlignment="1" applyProtection="1">
      <alignment vertical="center" wrapText="1"/>
    </xf>
    <xf numFmtId="0" fontId="18" fillId="0" borderId="64" xfId="7" applyBorder="1" applyAlignment="1"/>
    <xf numFmtId="0" fontId="18" fillId="0" borderId="84" xfId="7" applyBorder="1"/>
    <xf numFmtId="0" fontId="2" fillId="0" borderId="84" xfId="26658" applyBorder="1"/>
    <xf numFmtId="10" fontId="2" fillId="0" borderId="85" xfId="26658" applyNumberFormat="1" applyBorder="1"/>
    <xf numFmtId="0" fontId="23" fillId="0" borderId="86" xfId="7" applyFont="1" applyBorder="1" applyAlignment="1">
      <alignment horizontal="left"/>
    </xf>
    <xf numFmtId="0" fontId="18" fillId="0" borderId="86" xfId="7" applyFont="1" applyBorder="1" applyAlignment="1">
      <alignment horizontal="left" indent="1"/>
    </xf>
    <xf numFmtId="173" fontId="0" fillId="0" borderId="0" xfId="26660" applyNumberFormat="1" applyFont="1" applyBorder="1"/>
    <xf numFmtId="164" fontId="2" fillId="0" borderId="87" xfId="26658" applyNumberFormat="1" applyBorder="1"/>
    <xf numFmtId="164" fontId="2" fillId="0" borderId="86" xfId="26658" applyNumberFormat="1" applyBorder="1"/>
    <xf numFmtId="165" fontId="0" fillId="0" borderId="87" xfId="26660" applyNumberFormat="1" applyFont="1" applyBorder="1"/>
    <xf numFmtId="165" fontId="0" fillId="0" borderId="86" xfId="26660" applyNumberFormat="1" applyFont="1" applyBorder="1"/>
    <xf numFmtId="165" fontId="2" fillId="0" borderId="0" xfId="26658" applyNumberFormat="1" applyBorder="1"/>
    <xf numFmtId="165" fontId="2" fillId="0" borderId="87" xfId="26658" applyNumberFormat="1" applyBorder="1"/>
    <xf numFmtId="0" fontId="18" fillId="0" borderId="86" xfId="7" applyFont="1" applyFill="1" applyBorder="1" applyAlignment="1">
      <alignment horizontal="left" vertical="center" indent="1"/>
    </xf>
    <xf numFmtId="173" fontId="2" fillId="0" borderId="120" xfId="26658" applyNumberFormat="1" applyBorder="1"/>
    <xf numFmtId="173" fontId="2" fillId="0" borderId="121" xfId="26658" applyNumberFormat="1" applyBorder="1"/>
    <xf numFmtId="173" fontId="2" fillId="0" borderId="125" xfId="26658" applyNumberFormat="1" applyFill="1" applyBorder="1"/>
    <xf numFmtId="164" fontId="2" fillId="0" borderId="124" xfId="26658" applyNumberFormat="1" applyBorder="1"/>
    <xf numFmtId="165" fontId="2" fillId="0" borderId="124" xfId="26658" applyNumberFormat="1" applyBorder="1"/>
    <xf numFmtId="165" fontId="2" fillId="0" borderId="120" xfId="26658" applyNumberFormat="1" applyBorder="1"/>
    <xf numFmtId="165" fontId="2" fillId="0" borderId="121" xfId="26658" applyNumberFormat="1" applyBorder="1"/>
    <xf numFmtId="43" fontId="2" fillId="0" borderId="98" xfId="26658" applyNumberFormat="1" applyFill="1" applyBorder="1"/>
    <xf numFmtId="43" fontId="68" fillId="0" borderId="113" xfId="26658" applyNumberFormat="1" applyFont="1" applyBorder="1"/>
    <xf numFmtId="43" fontId="68" fillId="0" borderId="88" xfId="26658" applyNumberFormat="1" applyFont="1" applyBorder="1"/>
    <xf numFmtId="43" fontId="68" fillId="0" borderId="115" xfId="26658" applyNumberFormat="1" applyFont="1" applyFill="1" applyBorder="1"/>
    <xf numFmtId="10" fontId="0" fillId="0" borderId="98" xfId="26659" applyNumberFormat="1" applyFont="1" applyBorder="1"/>
    <xf numFmtId="10" fontId="2" fillId="0" borderId="86" xfId="26658" applyNumberFormat="1" applyBorder="1"/>
    <xf numFmtId="0" fontId="18" fillId="0" borderId="89" xfId="7" applyBorder="1" applyAlignment="1"/>
    <xf numFmtId="181" fontId="18" fillId="0" borderId="90" xfId="7" applyNumberFormat="1" applyFill="1" applyBorder="1"/>
    <xf numFmtId="0" fontId="23" fillId="0" borderId="64" xfId="7" applyFont="1" applyBorder="1"/>
    <xf numFmtId="0" fontId="2" fillId="0" borderId="85" xfId="26658" applyBorder="1"/>
    <xf numFmtId="0" fontId="18" fillId="0" borderId="64" xfId="7" applyBorder="1"/>
    <xf numFmtId="0" fontId="86" fillId="55" borderId="122" xfId="7" applyFont="1" applyFill="1" applyBorder="1" applyAlignment="1" applyProtection="1">
      <alignment vertical="center" wrapText="1"/>
    </xf>
    <xf numFmtId="0" fontId="18" fillId="0" borderId="86" xfId="7" applyBorder="1"/>
    <xf numFmtId="43" fontId="0" fillId="0" borderId="0" xfId="26660" applyFont="1" applyBorder="1"/>
    <xf numFmtId="43" fontId="0" fillId="0" borderId="93" xfId="26660" applyFont="1" applyBorder="1"/>
    <xf numFmtId="43" fontId="68" fillId="56" borderId="113" xfId="26658" applyNumberFormat="1" applyFont="1" applyFill="1" applyBorder="1"/>
    <xf numFmtId="0" fontId="18" fillId="0" borderId="89" xfId="7" applyFont="1" applyBorder="1" applyAlignment="1">
      <alignment horizontal="left" indent="1"/>
    </xf>
    <xf numFmtId="0" fontId="2" fillId="0" borderId="64" xfId="26658" applyBorder="1"/>
    <xf numFmtId="43" fontId="2" fillId="56" borderId="85" xfId="26658" applyNumberFormat="1" applyFill="1" applyBorder="1"/>
    <xf numFmtId="0" fontId="2" fillId="0" borderId="86" xfId="26658" quotePrefix="1" applyBorder="1"/>
    <xf numFmtId="0" fontId="68" fillId="0" borderId="88" xfId="26658" applyFont="1" applyBorder="1"/>
    <xf numFmtId="0" fontId="86" fillId="55" borderId="126" xfId="7" applyFont="1" applyFill="1" applyBorder="1" applyAlignment="1" applyProtection="1">
      <alignment vertical="center" wrapText="1"/>
    </xf>
    <xf numFmtId="0" fontId="86" fillId="55" borderId="127" xfId="7" applyFont="1" applyFill="1" applyBorder="1" applyAlignment="1" applyProtection="1">
      <alignment vertical="center" wrapText="1"/>
    </xf>
    <xf numFmtId="0" fontId="18" fillId="0" borderId="86" xfId="7" applyBorder="1" applyAlignment="1"/>
    <xf numFmtId="10" fontId="2" fillId="0" borderId="87" xfId="26658" applyNumberFormat="1" applyBorder="1"/>
    <xf numFmtId="173" fontId="2" fillId="0" borderId="125" xfId="26658" applyNumberFormat="1" applyBorder="1"/>
    <xf numFmtId="43" fontId="2" fillId="0" borderId="98" xfId="26658" applyNumberFormat="1" applyBorder="1"/>
    <xf numFmtId="43" fontId="68" fillId="0" borderId="115" xfId="26658" applyNumberFormat="1" applyFont="1" applyBorder="1"/>
    <xf numFmtId="43" fontId="0" fillId="0" borderId="85" xfId="26660" applyFont="1" applyBorder="1"/>
    <xf numFmtId="43" fontId="0" fillId="3" borderId="87" xfId="26660" applyFont="1" applyFill="1" applyBorder="1"/>
    <xf numFmtId="173" fontId="68" fillId="0" borderId="98" xfId="26660" applyNumberFormat="1" applyFont="1" applyBorder="1"/>
    <xf numFmtId="173" fontId="0" fillId="0" borderId="87" xfId="26660" applyNumberFormat="1" applyFont="1" applyBorder="1"/>
    <xf numFmtId="165" fontId="0" fillId="0" borderId="0" xfId="26660" applyNumberFormat="1" applyFont="1" applyBorder="1"/>
    <xf numFmtId="43" fontId="2" fillId="0" borderId="0" xfId="26658" applyNumberFormat="1"/>
    <xf numFmtId="173" fontId="0" fillId="0" borderId="98" xfId="26660" applyNumberFormat="1" applyFont="1" applyBorder="1"/>
    <xf numFmtId="43" fontId="2" fillId="0" borderId="87" xfId="26658" applyNumberFormat="1" applyBorder="1"/>
    <xf numFmtId="43" fontId="0" fillId="0" borderId="87" xfId="26660" applyNumberFormat="1" applyFont="1" applyBorder="1"/>
    <xf numFmtId="173" fontId="0" fillId="0" borderId="125" xfId="26660" applyNumberFormat="1" applyFont="1" applyBorder="1"/>
    <xf numFmtId="165" fontId="0" fillId="0" borderId="124" xfId="26660" applyNumberFormat="1" applyFont="1" applyBorder="1"/>
    <xf numFmtId="165" fontId="0" fillId="0" borderId="120" xfId="26660" applyNumberFormat="1" applyFont="1" applyBorder="1"/>
    <xf numFmtId="165" fontId="0" fillId="0" borderId="121" xfId="26660" applyNumberFormat="1" applyFont="1" applyBorder="1"/>
    <xf numFmtId="164" fontId="68" fillId="0" borderId="88" xfId="26658" applyNumberFormat="1" applyFont="1" applyBorder="1"/>
    <xf numFmtId="173" fontId="68" fillId="0" borderId="115" xfId="26660" applyNumberFormat="1" applyFont="1" applyBorder="1"/>
    <xf numFmtId="173" fontId="2" fillId="0" borderId="87" xfId="26658" applyNumberFormat="1" applyFill="1" applyBorder="1"/>
    <xf numFmtId="10" fontId="2" fillId="0" borderId="0" xfId="26658" applyNumberFormat="1"/>
    <xf numFmtId="173" fontId="2" fillId="0" borderId="87" xfId="26658" applyNumberFormat="1" applyBorder="1"/>
    <xf numFmtId="164" fontId="0" fillId="0" borderId="98" xfId="26659" applyNumberFormat="1" applyFont="1" applyBorder="1"/>
    <xf numFmtId="0" fontId="23" fillId="0" borderId="89" xfId="7" applyFont="1" applyFill="1" applyBorder="1" applyAlignment="1"/>
    <xf numFmtId="0" fontId="2" fillId="0" borderId="90" xfId="26658" applyFill="1" applyBorder="1"/>
    <xf numFmtId="0" fontId="2" fillId="0" borderId="91" xfId="26658" applyFill="1" applyBorder="1"/>
    <xf numFmtId="184" fontId="68" fillId="0" borderId="96" xfId="26658" applyNumberFormat="1" applyFont="1" applyFill="1" applyBorder="1"/>
    <xf numFmtId="173" fontId="68" fillId="56" borderId="113" xfId="26660" applyNumberFormat="1" applyFont="1" applyFill="1" applyBorder="1"/>
    <xf numFmtId="10" fontId="2" fillId="0" borderId="0" xfId="26658" applyNumberFormat="1" applyBorder="1"/>
    <xf numFmtId="0" fontId="2" fillId="0" borderId="96" xfId="26658" applyFill="1" applyBorder="1"/>
    <xf numFmtId="173" fontId="2" fillId="56" borderId="85" xfId="26658" applyNumberFormat="1" applyFill="1" applyBorder="1"/>
    <xf numFmtId="0" fontId="0" fillId="0" borderId="0" xfId="0" applyAlignment="1">
      <alignment horizontal="right"/>
    </xf>
    <xf numFmtId="10" fontId="10" fillId="4" borderId="13" xfId="2" applyNumberFormat="1" applyFont="1" applyFill="1" applyBorder="1" applyAlignment="1" applyProtection="1">
      <alignment vertical="center"/>
    </xf>
    <xf numFmtId="10" fontId="10" fillId="6" borderId="68" xfId="2" applyNumberFormat="1" applyFont="1" applyFill="1" applyBorder="1" applyAlignment="1" applyProtection="1">
      <alignment vertical="center"/>
    </xf>
    <xf numFmtId="0" fontId="0" fillId="0" borderId="68" xfId="0" applyBorder="1" applyProtection="1"/>
    <xf numFmtId="0" fontId="0" fillId="0" borderId="68" xfId="0" applyBorder="1"/>
    <xf numFmtId="164" fontId="79" fillId="0" borderId="0" xfId="4" applyNumberFormat="1" applyFont="1"/>
    <xf numFmtId="43" fontId="2" fillId="3" borderId="0" xfId="26658" applyNumberFormat="1" applyFill="1" applyBorder="1"/>
    <xf numFmtId="0" fontId="86" fillId="55" borderId="84" xfId="7" applyFont="1" applyFill="1" applyBorder="1" applyAlignment="1" applyProtection="1">
      <alignment vertical="center" wrapText="1"/>
    </xf>
    <xf numFmtId="0" fontId="86" fillId="55" borderId="97" xfId="7" applyFont="1" applyFill="1" applyBorder="1" applyAlignment="1" applyProtection="1">
      <alignment vertical="center" wrapText="1"/>
    </xf>
    <xf numFmtId="164" fontId="2" fillId="52" borderId="98" xfId="26658" applyNumberFormat="1" applyFill="1" applyBorder="1"/>
    <xf numFmtId="165" fontId="2" fillId="0" borderId="128" xfId="26658" applyNumberFormat="1" applyBorder="1"/>
    <xf numFmtId="165" fontId="2" fillId="0" borderId="129" xfId="26658" applyNumberFormat="1" applyBorder="1"/>
    <xf numFmtId="165" fontId="2" fillId="0" borderId="130" xfId="26658" applyNumberFormat="1" applyBorder="1"/>
    <xf numFmtId="0" fontId="1" fillId="0" borderId="64" xfId="26658" applyFont="1" applyBorder="1"/>
    <xf numFmtId="0" fontId="1" fillId="0" borderId="86" xfId="26658" applyFont="1" applyBorder="1"/>
    <xf numFmtId="0" fontId="1" fillId="0" borderId="86" xfId="26661" applyBorder="1"/>
    <xf numFmtId="0" fontId="18" fillId="0" borderId="86" xfId="26663" applyFont="1" applyBorder="1"/>
    <xf numFmtId="0" fontId="18" fillId="0" borderId="86" xfId="26663" applyBorder="1"/>
    <xf numFmtId="0" fontId="1" fillId="0" borderId="86" xfId="26663" applyFont="1" applyBorder="1"/>
    <xf numFmtId="0" fontId="68" fillId="0" borderId="86" xfId="26661" applyFont="1" applyBorder="1"/>
    <xf numFmtId="164" fontId="76" fillId="0" borderId="87" xfId="26658" applyNumberFormat="1" applyFont="1" applyFill="1" applyBorder="1"/>
    <xf numFmtId="164" fontId="76" fillId="0" borderId="87" xfId="26664" applyNumberFormat="1" applyFont="1" applyFill="1" applyBorder="1"/>
    <xf numFmtId="164" fontId="68" fillId="0" borderId="88" xfId="26664" applyNumberFormat="1" applyFont="1" applyFill="1" applyBorder="1"/>
    <xf numFmtId="164" fontId="2" fillId="0" borderId="85" xfId="26658" applyNumberFormat="1" applyFill="1" applyBorder="1"/>
    <xf numFmtId="164" fontId="2" fillId="0" borderId="87" xfId="26658" applyNumberFormat="1" applyFill="1" applyBorder="1"/>
    <xf numFmtId="165" fontId="0" fillId="0" borderId="128" xfId="26660" applyNumberFormat="1" applyFont="1" applyBorder="1"/>
    <xf numFmtId="165" fontId="0" fillId="0" borderId="129" xfId="26660" applyNumberFormat="1" applyFont="1" applyBorder="1"/>
    <xf numFmtId="165" fontId="0" fillId="0" borderId="130" xfId="26660" applyNumberFormat="1" applyFont="1" applyBorder="1"/>
    <xf numFmtId="0" fontId="1" fillId="0" borderId="0" xfId="26658" applyFont="1" applyBorder="1"/>
    <xf numFmtId="0" fontId="17" fillId="0" borderId="0" xfId="26658" applyFont="1" applyBorder="1"/>
    <xf numFmtId="43" fontId="17" fillId="0" borderId="0" xfId="1" applyFont="1" applyBorder="1"/>
    <xf numFmtId="43" fontId="88" fillId="0" borderId="0" xfId="1" applyFont="1" applyBorder="1"/>
    <xf numFmtId="0" fontId="2" fillId="57" borderId="98" xfId="26658" applyFill="1" applyBorder="1"/>
    <xf numFmtId="43" fontId="0" fillId="57" borderId="0" xfId="26660" applyFont="1" applyFill="1" applyBorder="1"/>
    <xf numFmtId="0" fontId="2" fillId="0" borderId="87" xfId="26658" applyFill="1" applyBorder="1"/>
    <xf numFmtId="173" fontId="0" fillId="0" borderId="98" xfId="26660" applyNumberFormat="1" applyFont="1" applyFill="1" applyBorder="1"/>
    <xf numFmtId="164" fontId="2" fillId="0" borderId="86" xfId="26658" applyNumberFormat="1" applyFill="1" applyBorder="1"/>
    <xf numFmtId="43" fontId="2" fillId="0" borderId="87" xfId="26658" applyNumberFormat="1" applyFill="1" applyBorder="1"/>
    <xf numFmtId="173" fontId="0" fillId="0" borderId="0" xfId="26660" applyNumberFormat="1" applyFont="1" applyFill="1" applyBorder="1"/>
    <xf numFmtId="173" fontId="68" fillId="0" borderId="98" xfId="26660" applyNumberFormat="1" applyFont="1" applyFill="1" applyBorder="1"/>
    <xf numFmtId="173" fontId="0" fillId="0" borderId="87" xfId="26660" applyNumberFormat="1" applyFont="1" applyFill="1" applyBorder="1"/>
    <xf numFmtId="43" fontId="0" fillId="0" borderId="87" xfId="26660" applyNumberFormat="1" applyFont="1" applyFill="1" applyBorder="1"/>
    <xf numFmtId="173" fontId="2" fillId="0" borderId="120" xfId="26658" applyNumberFormat="1" applyFill="1" applyBorder="1"/>
    <xf numFmtId="173" fontId="2" fillId="0" borderId="121" xfId="26658" applyNumberFormat="1" applyFill="1" applyBorder="1"/>
    <xf numFmtId="173" fontId="0" fillId="0" borderId="125" xfId="26660" applyNumberFormat="1" applyFont="1" applyFill="1" applyBorder="1"/>
    <xf numFmtId="164" fontId="2" fillId="0" borderId="124" xfId="26658" applyNumberFormat="1" applyFill="1" applyBorder="1"/>
    <xf numFmtId="173" fontId="68" fillId="0" borderId="113" xfId="26660" applyNumberFormat="1" applyFont="1" applyFill="1" applyBorder="1"/>
    <xf numFmtId="164" fontId="68" fillId="0" borderId="88" xfId="26658" applyNumberFormat="1" applyFont="1" applyFill="1" applyBorder="1"/>
    <xf numFmtId="173" fontId="68" fillId="0" borderId="115" xfId="26660" applyNumberFormat="1" applyFont="1" applyFill="1" applyBorder="1"/>
    <xf numFmtId="10" fontId="0" fillId="0" borderId="98" xfId="26659" applyNumberFormat="1" applyFont="1" applyFill="1" applyBorder="1"/>
    <xf numFmtId="10" fontId="2" fillId="0" borderId="0" xfId="26658" applyNumberFormat="1" applyFill="1"/>
    <xf numFmtId="10" fontId="2" fillId="0" borderId="86" xfId="26658" applyNumberFormat="1" applyFill="1" applyBorder="1"/>
    <xf numFmtId="164" fontId="0" fillId="0" borderId="98" xfId="26659" applyNumberFormat="1" applyFont="1" applyFill="1" applyBorder="1"/>
    <xf numFmtId="165" fontId="0" fillId="0" borderId="0" xfId="26660" applyNumberFormat="1" applyFont="1" applyFill="1" applyBorder="1"/>
    <xf numFmtId="43" fontId="0" fillId="58" borderId="87" xfId="26660" applyFont="1" applyFill="1" applyBorder="1"/>
    <xf numFmtId="165" fontId="0" fillId="58" borderId="0" xfId="26660" applyNumberFormat="1" applyFont="1" applyFill="1" applyBorder="1"/>
    <xf numFmtId="0" fontId="9" fillId="2" borderId="24"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11" fillId="5" borderId="0" xfId="3" applyFont="1" applyFill="1" applyBorder="1" applyAlignment="1" applyProtection="1">
      <alignment horizontal="left" vertical="center"/>
    </xf>
    <xf numFmtId="0" fontId="13" fillId="2" borderId="19" xfId="3" applyFont="1" applyFill="1" applyBorder="1" applyAlignment="1" applyProtection="1">
      <alignment horizontal="center" vertical="center" wrapText="1"/>
    </xf>
    <xf numFmtId="0" fontId="13" fillId="2" borderId="20" xfId="3" applyFont="1" applyFill="1" applyBorder="1" applyAlignment="1" applyProtection="1">
      <alignment horizontal="center" vertical="center" wrapText="1"/>
    </xf>
    <xf numFmtId="0" fontId="13" fillId="2" borderId="21" xfId="3" applyFont="1" applyFill="1" applyBorder="1" applyAlignment="1" applyProtection="1">
      <alignment horizontal="center" vertical="center" wrapText="1"/>
    </xf>
    <xf numFmtId="0" fontId="9" fillId="2" borderId="1" xfId="3" applyFont="1" applyFill="1" applyBorder="1" applyAlignment="1" applyProtection="1">
      <alignment horizontal="left" vertical="center"/>
    </xf>
    <xf numFmtId="0" fontId="9" fillId="2" borderId="54" xfId="3" applyFont="1" applyFill="1" applyBorder="1" applyAlignment="1" applyProtection="1">
      <alignment horizontal="left" vertical="center"/>
    </xf>
    <xf numFmtId="0" fontId="9" fillId="2" borderId="55" xfId="3" applyFont="1" applyFill="1" applyBorder="1" applyAlignment="1" applyProtection="1">
      <alignment horizontal="left" vertical="center"/>
    </xf>
    <xf numFmtId="0" fontId="9" fillId="2" borderId="56" xfId="3" applyFont="1" applyFill="1" applyBorder="1" applyAlignment="1" applyProtection="1">
      <alignment horizontal="left" vertical="center"/>
    </xf>
    <xf numFmtId="0" fontId="9" fillId="2" borderId="30" xfId="3" applyFont="1" applyFill="1" applyBorder="1" applyAlignment="1" applyProtection="1">
      <alignment horizontal="center" vertical="center"/>
    </xf>
    <xf numFmtId="0" fontId="9" fillId="2" borderId="53"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9" fillId="2" borderId="52" xfId="3" applyFont="1" applyFill="1" applyBorder="1" applyAlignment="1" applyProtection="1">
      <alignment horizontal="center" vertical="center"/>
    </xf>
    <xf numFmtId="0" fontId="83" fillId="53" borderId="82" xfId="7" applyFont="1" applyFill="1" applyBorder="1" applyAlignment="1">
      <alignment horizontal="center" vertical="center" wrapText="1"/>
    </xf>
    <xf numFmtId="0" fontId="83" fillId="53" borderId="83" xfId="7" applyFont="1" applyFill="1" applyBorder="1" applyAlignment="1">
      <alignment horizontal="center" vertical="center" wrapText="1"/>
    </xf>
    <xf numFmtId="1" fontId="85" fillId="54" borderId="122" xfId="7" applyNumberFormat="1" applyFont="1" applyFill="1" applyBorder="1" applyAlignment="1" applyProtection="1">
      <alignment horizontal="center"/>
    </xf>
    <xf numFmtId="1" fontId="85" fillId="54" borderId="123" xfId="7" applyNumberFormat="1" applyFont="1" applyFill="1" applyBorder="1" applyAlignment="1" applyProtection="1">
      <alignment horizontal="center"/>
    </xf>
    <xf numFmtId="0" fontId="68" fillId="0" borderId="81" xfId="26658" applyFont="1" applyBorder="1" applyAlignment="1">
      <alignment horizontal="center"/>
    </xf>
    <xf numFmtId="0" fontId="68" fillId="0" borderId="83" xfId="26658" applyFont="1" applyBorder="1" applyAlignment="1">
      <alignment horizontal="center"/>
    </xf>
    <xf numFmtId="0" fontId="4" fillId="0" borderId="0" xfId="12732" applyAlignment="1">
      <alignment horizontal="center" wrapText="1"/>
    </xf>
    <xf numFmtId="0" fontId="9" fillId="0" borderId="27" xfId="3" applyFont="1" applyFill="1" applyBorder="1" applyAlignment="1" applyProtection="1">
      <alignment horizontal="center" vertical="center"/>
    </xf>
    <xf numFmtId="0" fontId="9" fillId="0" borderId="52" xfId="3" applyFont="1" applyFill="1" applyBorder="1" applyAlignment="1" applyProtection="1">
      <alignment horizontal="center" vertical="center"/>
    </xf>
    <xf numFmtId="0" fontId="9" fillId="0" borderId="4" xfId="3" applyFont="1" applyFill="1" applyBorder="1" applyAlignment="1" applyProtection="1">
      <alignment horizontal="center" vertical="center" wrapText="1"/>
    </xf>
    <xf numFmtId="0" fontId="9" fillId="0" borderId="104" xfId="3" applyFont="1" applyFill="1" applyBorder="1" applyAlignment="1" applyProtection="1">
      <alignment horizontal="center" vertical="center" wrapText="1"/>
    </xf>
    <xf numFmtId="0" fontId="9" fillId="0" borderId="43" xfId="3" applyFont="1" applyFill="1" applyBorder="1" applyAlignment="1" applyProtection="1">
      <alignment horizontal="center" vertical="center" wrapText="1"/>
    </xf>
    <xf numFmtId="0" fontId="9" fillId="0" borderId="40" xfId="3" applyFont="1" applyFill="1" applyBorder="1" applyAlignment="1" applyProtection="1">
      <alignment horizontal="left" vertical="center"/>
    </xf>
    <xf numFmtId="0" fontId="9" fillId="0" borderId="50" xfId="3" applyFont="1" applyFill="1" applyBorder="1" applyAlignment="1" applyProtection="1">
      <alignment horizontal="left" vertical="center"/>
    </xf>
    <xf numFmtId="0" fontId="12" fillId="0" borderId="97" xfId="12732" applyFont="1" applyBorder="1" applyAlignment="1">
      <alignment horizontal="right" vertical="center" wrapText="1"/>
    </xf>
    <xf numFmtId="0" fontId="12" fillId="0" borderId="98" xfId="12732" applyFont="1" applyBorder="1" applyAlignment="1">
      <alignment horizontal="right" vertical="center" wrapText="1"/>
    </xf>
    <xf numFmtId="0" fontId="12" fillId="0" borderId="97" xfId="12732" applyFont="1" applyBorder="1" applyAlignment="1">
      <alignment vertical="center" wrapText="1"/>
    </xf>
    <xf numFmtId="0" fontId="12" fillId="0" borderId="98" xfId="12732" applyFont="1" applyBorder="1" applyAlignment="1">
      <alignment vertical="center" wrapText="1"/>
    </xf>
    <xf numFmtId="0" fontId="12" fillId="0" borderId="96" xfId="12732" applyFont="1" applyBorder="1" applyAlignment="1">
      <alignment horizontal="right" vertical="center" wrapText="1"/>
    </xf>
    <xf numFmtId="0" fontId="12" fillId="0" borderId="96" xfId="12732" applyFont="1" applyBorder="1" applyAlignment="1">
      <alignment vertical="center" wrapText="1"/>
    </xf>
    <xf numFmtId="0" fontId="9" fillId="0" borderId="1" xfId="3" applyFont="1" applyFill="1" applyBorder="1" applyAlignment="1" applyProtection="1">
      <alignment horizontal="left" vertical="center"/>
    </xf>
    <xf numFmtId="0" fontId="9" fillId="0" borderId="54" xfId="3" applyFont="1" applyFill="1" applyBorder="1" applyAlignment="1" applyProtection="1">
      <alignment horizontal="left" vertical="center"/>
    </xf>
    <xf numFmtId="0" fontId="9" fillId="0" borderId="55" xfId="3" applyFont="1" applyFill="1" applyBorder="1" applyAlignment="1" applyProtection="1">
      <alignment horizontal="left" vertical="center"/>
    </xf>
    <xf numFmtId="0" fontId="9" fillId="0" borderId="56" xfId="3" applyFont="1" applyFill="1" applyBorder="1" applyAlignment="1" applyProtection="1">
      <alignment horizontal="left" vertical="center"/>
    </xf>
    <xf numFmtId="0" fontId="9" fillId="0" borderId="30" xfId="3" applyFont="1" applyFill="1" applyBorder="1" applyAlignment="1" applyProtection="1">
      <alignment horizontal="center" vertical="center"/>
    </xf>
    <xf numFmtId="0" fontId="9" fillId="0" borderId="53" xfId="3" applyFont="1" applyFill="1" applyBorder="1" applyAlignment="1" applyProtection="1">
      <alignment horizontal="center" vertical="center"/>
    </xf>
    <xf numFmtId="178" fontId="23" fillId="0" borderId="131" xfId="12732" applyNumberFormat="1" applyFont="1" applyFill="1" applyBorder="1" applyAlignment="1" applyProtection="1"/>
    <xf numFmtId="166" fontId="68" fillId="0" borderId="132" xfId="12732" applyNumberFormat="1" applyFont="1" applyFill="1" applyBorder="1"/>
    <xf numFmtId="178" fontId="4" fillId="0" borderId="0" xfId="12732" applyNumberFormat="1" applyFill="1"/>
  </cellXfs>
  <cellStyles count="26666">
    <cellStyle name="%" xfId="8"/>
    <cellStyle name="]_x000d__x000a_Zoomed=1_x000d__x000a_Row=0_x000d__x000a_Column=0_x000d__x000a_Height=0_x000d__x000a_Width=0_x000d__x000a_FontName=FoxFont_x000d__x000a_FontStyle=0_x000d__x000a_FontSize=9_x000d__x000a_PrtFontName=FoxPrin" xfId="9"/>
    <cellStyle name="]_x000d__x000a_Zoomed=1_x000d__x000a_Row=0_x000d__x000a_Column=0_x000d__x000a_Height=0_x000d__x000a_Width=0_x000d__x000a_FontName=FoxFont_x000d__x000a_FontStyle=0_x000d__x000a_FontSize=9_x000d__x000a_PrtFontName=FoxPrin 2 2" xfId="10"/>
    <cellStyle name="20% - Accent1 2" xfId="11"/>
    <cellStyle name="20% - Accent1 3" xfId="12"/>
    <cellStyle name="20% - Accent1 4" xfId="12750"/>
    <cellStyle name="20% - Accent1 5" xfId="12751"/>
    <cellStyle name="20% - Accent2 2" xfId="13"/>
    <cellStyle name="20% - Accent2 3" xfId="14"/>
    <cellStyle name="20% - Accent2 4" xfId="12752"/>
    <cellStyle name="20% - Accent2 5" xfId="12753"/>
    <cellStyle name="20% - Accent3 2" xfId="15"/>
    <cellStyle name="20% - Accent3 3" xfId="16"/>
    <cellStyle name="20% - Accent3 4" xfId="12754"/>
    <cellStyle name="20% - Accent3 5" xfId="12755"/>
    <cellStyle name="20% - Accent4 2" xfId="17"/>
    <cellStyle name="20% - Accent4 3" xfId="18"/>
    <cellStyle name="20% - Accent4 4" xfId="12756"/>
    <cellStyle name="20% - Accent4 5" xfId="12757"/>
    <cellStyle name="20% - Accent5 2" xfId="19"/>
    <cellStyle name="20% - Accent5 3" xfId="20"/>
    <cellStyle name="20% - Accent5 4" xfId="12758"/>
    <cellStyle name="20% - Accent5 5" xfId="12759"/>
    <cellStyle name="20% - Accent6 2" xfId="21"/>
    <cellStyle name="20% - Accent6 3" xfId="22"/>
    <cellStyle name="20% - Accent6 4" xfId="12760"/>
    <cellStyle name="20% - Accent6 5" xfId="12761"/>
    <cellStyle name="40% - Accent1 2" xfId="23"/>
    <cellStyle name="40% - Accent1 3" xfId="24"/>
    <cellStyle name="40% - Accent1 4" xfId="12762"/>
    <cellStyle name="40% - Accent1 5" xfId="12763"/>
    <cellStyle name="40% - Accent2 2" xfId="25"/>
    <cellStyle name="40% - Accent2 3" xfId="26"/>
    <cellStyle name="40% - Accent2 4" xfId="12764"/>
    <cellStyle name="40% - Accent2 5" xfId="12765"/>
    <cellStyle name="40% - Accent3 2" xfId="27"/>
    <cellStyle name="40% - Accent3 3" xfId="28"/>
    <cellStyle name="40% - Accent3 4" xfId="12766"/>
    <cellStyle name="40% - Accent3 5" xfId="12767"/>
    <cellStyle name="40% - Accent4 2" xfId="29"/>
    <cellStyle name="40% - Accent4 3" xfId="30"/>
    <cellStyle name="40% - Accent4 4" xfId="12768"/>
    <cellStyle name="40% - Accent4 5" xfId="12769"/>
    <cellStyle name="40% - Accent5 2" xfId="31"/>
    <cellStyle name="40% - Accent5 3" xfId="32"/>
    <cellStyle name="40% - Accent5 4" xfId="12770"/>
    <cellStyle name="40% - Accent5 5" xfId="12771"/>
    <cellStyle name="40% - Accent6 2" xfId="33"/>
    <cellStyle name="40% - Accent6 3" xfId="34"/>
    <cellStyle name="40% - Accent6 4" xfId="12772"/>
    <cellStyle name="40% - Accent6 5" xfId="12773"/>
    <cellStyle name="60% - Accent1 2" xfId="35"/>
    <cellStyle name="60% - Accent2 2" xfId="36"/>
    <cellStyle name="60% - Accent3 2" xfId="37"/>
    <cellStyle name="60% - Accent4 2" xfId="38"/>
    <cellStyle name="60% - Accent5 2" xfId="39"/>
    <cellStyle name="60% - Accent6 2" xfId="40"/>
    <cellStyle name="Accent1 2" xfId="41"/>
    <cellStyle name="Accent2 2" xfId="42"/>
    <cellStyle name="Accent3 2" xfId="43"/>
    <cellStyle name="Accent4 2" xfId="44"/>
    <cellStyle name="Accent5 2" xfId="45"/>
    <cellStyle name="Accent6 2" xfId="46"/>
    <cellStyle name="Att1" xfId="47"/>
    <cellStyle name="Att1 2" xfId="48"/>
    <cellStyle name="Bad 2" xfId="49"/>
    <cellStyle name="bold_text" xfId="50"/>
    <cellStyle name="boldbluetxt_green" xfId="51"/>
    <cellStyle name="box" xfId="52"/>
    <cellStyle name="box 2" xfId="53"/>
    <cellStyle name="Calculation 10" xfId="54"/>
    <cellStyle name="Calculation 10 10" xfId="12774"/>
    <cellStyle name="Calculation 10 11" xfId="12775"/>
    <cellStyle name="Calculation 10 12" xfId="12776"/>
    <cellStyle name="Calculation 10 13" xfId="12777"/>
    <cellStyle name="Calculation 10 14" xfId="12778"/>
    <cellStyle name="Calculation 10 2" xfId="12779"/>
    <cellStyle name="Calculation 10 2 10" xfId="12780"/>
    <cellStyle name="Calculation 10 2 2" xfId="12781"/>
    <cellStyle name="Calculation 10 2 3" xfId="12782"/>
    <cellStyle name="Calculation 10 2 4" xfId="12783"/>
    <cellStyle name="Calculation 10 2 5" xfId="12784"/>
    <cellStyle name="Calculation 10 2 6" xfId="12785"/>
    <cellStyle name="Calculation 10 2 7" xfId="12786"/>
    <cellStyle name="Calculation 10 2 8" xfId="12787"/>
    <cellStyle name="Calculation 10 2 9" xfId="12788"/>
    <cellStyle name="Calculation 10 3" xfId="12789"/>
    <cellStyle name="Calculation 10 3 10" xfId="12790"/>
    <cellStyle name="Calculation 10 3 2" xfId="12791"/>
    <cellStyle name="Calculation 10 3 3" xfId="12792"/>
    <cellStyle name="Calculation 10 3 4" xfId="12793"/>
    <cellStyle name="Calculation 10 3 5" xfId="12794"/>
    <cellStyle name="Calculation 10 3 6" xfId="12795"/>
    <cellStyle name="Calculation 10 3 7" xfId="12796"/>
    <cellStyle name="Calculation 10 3 8" xfId="12797"/>
    <cellStyle name="Calculation 10 3 9" xfId="12798"/>
    <cellStyle name="Calculation 10 4" xfId="12799"/>
    <cellStyle name="Calculation 10 5" xfId="12800"/>
    <cellStyle name="Calculation 10 6" xfId="12801"/>
    <cellStyle name="Calculation 10 7" xfId="12802"/>
    <cellStyle name="Calculation 10 8" xfId="12803"/>
    <cellStyle name="Calculation 10 9" xfId="12804"/>
    <cellStyle name="Calculation 11" xfId="55"/>
    <cellStyle name="Calculation 11 10" xfId="12805"/>
    <cellStyle name="Calculation 11 11" xfId="12806"/>
    <cellStyle name="Calculation 11 12" xfId="12807"/>
    <cellStyle name="Calculation 11 13" xfId="12808"/>
    <cellStyle name="Calculation 11 14" xfId="12809"/>
    <cellStyle name="Calculation 11 2" xfId="12810"/>
    <cellStyle name="Calculation 11 2 10" xfId="12811"/>
    <cellStyle name="Calculation 11 2 2" xfId="12812"/>
    <cellStyle name="Calculation 11 2 3" xfId="12813"/>
    <cellStyle name="Calculation 11 2 4" xfId="12814"/>
    <cellStyle name="Calculation 11 2 5" xfId="12815"/>
    <cellStyle name="Calculation 11 2 6" xfId="12816"/>
    <cellStyle name="Calculation 11 2 7" xfId="12817"/>
    <cellStyle name="Calculation 11 2 8" xfId="12818"/>
    <cellStyle name="Calculation 11 2 9" xfId="12819"/>
    <cellStyle name="Calculation 11 3" xfId="12820"/>
    <cellStyle name="Calculation 11 3 10" xfId="12821"/>
    <cellStyle name="Calculation 11 3 2" xfId="12822"/>
    <cellStyle name="Calculation 11 3 3" xfId="12823"/>
    <cellStyle name="Calculation 11 3 4" xfId="12824"/>
    <cellStyle name="Calculation 11 3 5" xfId="12825"/>
    <cellStyle name="Calculation 11 3 6" xfId="12826"/>
    <cellStyle name="Calculation 11 3 7" xfId="12827"/>
    <cellStyle name="Calculation 11 3 8" xfId="12828"/>
    <cellStyle name="Calculation 11 3 9" xfId="12829"/>
    <cellStyle name="Calculation 11 4" xfId="12830"/>
    <cellStyle name="Calculation 11 5" xfId="12831"/>
    <cellStyle name="Calculation 11 6" xfId="12832"/>
    <cellStyle name="Calculation 11 7" xfId="12833"/>
    <cellStyle name="Calculation 11 8" xfId="12834"/>
    <cellStyle name="Calculation 11 9" xfId="12835"/>
    <cellStyle name="Calculation 12" xfId="56"/>
    <cellStyle name="Calculation 12 10" xfId="12836"/>
    <cellStyle name="Calculation 12 11" xfId="12837"/>
    <cellStyle name="Calculation 12 12" xfId="12838"/>
    <cellStyle name="Calculation 12 13" xfId="12839"/>
    <cellStyle name="Calculation 12 14" xfId="12840"/>
    <cellStyle name="Calculation 12 2" xfId="12841"/>
    <cellStyle name="Calculation 12 2 10" xfId="12842"/>
    <cellStyle name="Calculation 12 2 2" xfId="12843"/>
    <cellStyle name="Calculation 12 2 3" xfId="12844"/>
    <cellStyle name="Calculation 12 2 4" xfId="12845"/>
    <cellStyle name="Calculation 12 2 5" xfId="12846"/>
    <cellStyle name="Calculation 12 2 6" xfId="12847"/>
    <cellStyle name="Calculation 12 2 7" xfId="12848"/>
    <cellStyle name="Calculation 12 2 8" xfId="12849"/>
    <cellStyle name="Calculation 12 2 9" xfId="12850"/>
    <cellStyle name="Calculation 12 3" xfId="12851"/>
    <cellStyle name="Calculation 12 3 10" xfId="12852"/>
    <cellStyle name="Calculation 12 3 2" xfId="12853"/>
    <cellStyle name="Calculation 12 3 3" xfId="12854"/>
    <cellStyle name="Calculation 12 3 4" xfId="12855"/>
    <cellStyle name="Calculation 12 3 5" xfId="12856"/>
    <cellStyle name="Calculation 12 3 6" xfId="12857"/>
    <cellStyle name="Calculation 12 3 7" xfId="12858"/>
    <cellStyle name="Calculation 12 3 8" xfId="12859"/>
    <cellStyle name="Calculation 12 3 9" xfId="12860"/>
    <cellStyle name="Calculation 12 4" xfId="12861"/>
    <cellStyle name="Calculation 12 5" xfId="12862"/>
    <cellStyle name="Calculation 12 6" xfId="12863"/>
    <cellStyle name="Calculation 12 7" xfId="12864"/>
    <cellStyle name="Calculation 12 8" xfId="12865"/>
    <cellStyle name="Calculation 12 9" xfId="12866"/>
    <cellStyle name="Calculation 13" xfId="57"/>
    <cellStyle name="Calculation 13 10" xfId="12867"/>
    <cellStyle name="Calculation 13 11" xfId="12868"/>
    <cellStyle name="Calculation 13 12" xfId="12869"/>
    <cellStyle name="Calculation 13 13" xfId="12870"/>
    <cellStyle name="Calculation 13 14" xfId="12871"/>
    <cellStyle name="Calculation 13 2" xfId="12872"/>
    <cellStyle name="Calculation 13 2 10" xfId="12873"/>
    <cellStyle name="Calculation 13 2 2" xfId="12874"/>
    <cellStyle name="Calculation 13 2 3" xfId="12875"/>
    <cellStyle name="Calculation 13 2 4" xfId="12876"/>
    <cellStyle name="Calculation 13 2 5" xfId="12877"/>
    <cellStyle name="Calculation 13 2 6" xfId="12878"/>
    <cellStyle name="Calculation 13 2 7" xfId="12879"/>
    <cellStyle name="Calculation 13 2 8" xfId="12880"/>
    <cellStyle name="Calculation 13 2 9" xfId="12881"/>
    <cellStyle name="Calculation 13 3" xfId="12882"/>
    <cellStyle name="Calculation 13 3 10" xfId="12883"/>
    <cellStyle name="Calculation 13 3 2" xfId="12884"/>
    <cellStyle name="Calculation 13 3 3" xfId="12885"/>
    <cellStyle name="Calculation 13 3 4" xfId="12886"/>
    <cellStyle name="Calculation 13 3 5" xfId="12887"/>
    <cellStyle name="Calculation 13 3 6" xfId="12888"/>
    <cellStyle name="Calculation 13 3 7" xfId="12889"/>
    <cellStyle name="Calculation 13 3 8" xfId="12890"/>
    <cellStyle name="Calculation 13 3 9" xfId="12891"/>
    <cellStyle name="Calculation 13 4" xfId="12892"/>
    <cellStyle name="Calculation 13 5" xfId="12893"/>
    <cellStyle name="Calculation 13 6" xfId="12894"/>
    <cellStyle name="Calculation 13 7" xfId="12895"/>
    <cellStyle name="Calculation 13 8" xfId="12896"/>
    <cellStyle name="Calculation 13 9" xfId="12897"/>
    <cellStyle name="Calculation 14" xfId="58"/>
    <cellStyle name="Calculation 14 10" xfId="12898"/>
    <cellStyle name="Calculation 14 11" xfId="12899"/>
    <cellStyle name="Calculation 14 12" xfId="12900"/>
    <cellStyle name="Calculation 14 13" xfId="12901"/>
    <cellStyle name="Calculation 14 14" xfId="12902"/>
    <cellStyle name="Calculation 14 2" xfId="12903"/>
    <cellStyle name="Calculation 14 2 10" xfId="12904"/>
    <cellStyle name="Calculation 14 2 2" xfId="12905"/>
    <cellStyle name="Calculation 14 2 3" xfId="12906"/>
    <cellStyle name="Calculation 14 2 4" xfId="12907"/>
    <cellStyle name="Calculation 14 2 5" xfId="12908"/>
    <cellStyle name="Calculation 14 2 6" xfId="12909"/>
    <cellStyle name="Calculation 14 2 7" xfId="12910"/>
    <cellStyle name="Calculation 14 2 8" xfId="12911"/>
    <cellStyle name="Calculation 14 2 9" xfId="12912"/>
    <cellStyle name="Calculation 14 3" xfId="12913"/>
    <cellStyle name="Calculation 14 3 10" xfId="12914"/>
    <cellStyle name="Calculation 14 3 2" xfId="12915"/>
    <cellStyle name="Calculation 14 3 3" xfId="12916"/>
    <cellStyle name="Calculation 14 3 4" xfId="12917"/>
    <cellStyle name="Calculation 14 3 5" xfId="12918"/>
    <cellStyle name="Calculation 14 3 6" xfId="12919"/>
    <cellStyle name="Calculation 14 3 7" xfId="12920"/>
    <cellStyle name="Calculation 14 3 8" xfId="12921"/>
    <cellStyle name="Calculation 14 3 9" xfId="12922"/>
    <cellStyle name="Calculation 14 4" xfId="12923"/>
    <cellStyle name="Calculation 14 5" xfId="12924"/>
    <cellStyle name="Calculation 14 6" xfId="12925"/>
    <cellStyle name="Calculation 14 7" xfId="12926"/>
    <cellStyle name="Calculation 14 8" xfId="12927"/>
    <cellStyle name="Calculation 14 9" xfId="12928"/>
    <cellStyle name="Calculation 15" xfId="12929"/>
    <cellStyle name="Calculation 16" xfId="12930"/>
    <cellStyle name="Calculation 17" xfId="12931"/>
    <cellStyle name="Calculation 2" xfId="59"/>
    <cellStyle name="Calculation 2 10" xfId="60"/>
    <cellStyle name="Calculation 2 10 10" xfId="12932"/>
    <cellStyle name="Calculation 2 10 2" xfId="61"/>
    <cellStyle name="Calculation 2 10 2 2" xfId="62"/>
    <cellStyle name="Calculation 2 10 2 2 2" xfId="63"/>
    <cellStyle name="Calculation 2 10 2 2 2 2" xfId="12933"/>
    <cellStyle name="Calculation 2 10 2 2 3" xfId="64"/>
    <cellStyle name="Calculation 2 10 2 2 3 2" xfId="12934"/>
    <cellStyle name="Calculation 2 10 2 2 4" xfId="12935"/>
    <cellStyle name="Calculation 2 10 2 2_Table 2D depn" xfId="12936"/>
    <cellStyle name="Calculation 2 10 2 3" xfId="65"/>
    <cellStyle name="Calculation 2 10 2 3 2" xfId="66"/>
    <cellStyle name="Calculation 2 10 2 3 2 2" xfId="12937"/>
    <cellStyle name="Calculation 2 10 2 3 3" xfId="12938"/>
    <cellStyle name="Calculation 2 10 2 3_Table 2D depn" xfId="12939"/>
    <cellStyle name="Calculation 2 10 2 4" xfId="67"/>
    <cellStyle name="Calculation 2 10 2 4 2" xfId="12940"/>
    <cellStyle name="Calculation 2 10 2 5" xfId="12941"/>
    <cellStyle name="Calculation 2 10 2_Table 2D depn" xfId="12942"/>
    <cellStyle name="Calculation 2 10 3" xfId="68"/>
    <cellStyle name="Calculation 2 10 3 2" xfId="69"/>
    <cellStyle name="Calculation 2 10 3 2 2" xfId="70"/>
    <cellStyle name="Calculation 2 10 3 2 2 2" xfId="12943"/>
    <cellStyle name="Calculation 2 10 3 2 3" xfId="71"/>
    <cellStyle name="Calculation 2 10 3 2 3 2" xfId="12944"/>
    <cellStyle name="Calculation 2 10 3 2 4" xfId="12945"/>
    <cellStyle name="Calculation 2 10 3 2_Table 2D depn" xfId="12946"/>
    <cellStyle name="Calculation 2 10 3 3" xfId="72"/>
    <cellStyle name="Calculation 2 10 3 3 2" xfId="73"/>
    <cellStyle name="Calculation 2 10 3 3 2 2" xfId="12947"/>
    <cellStyle name="Calculation 2 10 3 3 3" xfId="12948"/>
    <cellStyle name="Calculation 2 10 3 3_Table 2D depn" xfId="12949"/>
    <cellStyle name="Calculation 2 10 3 4" xfId="74"/>
    <cellStyle name="Calculation 2 10 3 4 2" xfId="12950"/>
    <cellStyle name="Calculation 2 10 3 5" xfId="12951"/>
    <cellStyle name="Calculation 2 10 3_Table 2D depn" xfId="12952"/>
    <cellStyle name="Calculation 2 10 4" xfId="75"/>
    <cellStyle name="Calculation 2 10 4 2" xfId="76"/>
    <cellStyle name="Calculation 2 10 4 2 2" xfId="77"/>
    <cellStyle name="Calculation 2 10 4 2 2 2" xfId="12953"/>
    <cellStyle name="Calculation 2 10 4 2 3" xfId="78"/>
    <cellStyle name="Calculation 2 10 4 2 3 2" xfId="12954"/>
    <cellStyle name="Calculation 2 10 4 2 4" xfId="12955"/>
    <cellStyle name="Calculation 2 10 4 2_Table 2D depn" xfId="12956"/>
    <cellStyle name="Calculation 2 10 4 3" xfId="79"/>
    <cellStyle name="Calculation 2 10 4 3 2" xfId="80"/>
    <cellStyle name="Calculation 2 10 4 3 2 2" xfId="12957"/>
    <cellStyle name="Calculation 2 10 4 3 3" xfId="12958"/>
    <cellStyle name="Calculation 2 10 4 3_Table 2D depn" xfId="12959"/>
    <cellStyle name="Calculation 2 10 4 4" xfId="81"/>
    <cellStyle name="Calculation 2 10 4 4 2" xfId="12960"/>
    <cellStyle name="Calculation 2 10 4 5" xfId="12961"/>
    <cellStyle name="Calculation 2 10 4_Table 2D depn" xfId="12962"/>
    <cellStyle name="Calculation 2 10 5" xfId="82"/>
    <cellStyle name="Calculation 2 10 5 2" xfId="83"/>
    <cellStyle name="Calculation 2 10 5 2 2" xfId="84"/>
    <cellStyle name="Calculation 2 10 5 2 2 2" xfId="12963"/>
    <cellStyle name="Calculation 2 10 5 2 3" xfId="85"/>
    <cellStyle name="Calculation 2 10 5 2 3 2" xfId="12964"/>
    <cellStyle name="Calculation 2 10 5 2 4" xfId="12965"/>
    <cellStyle name="Calculation 2 10 5 2_Table 2D depn" xfId="12966"/>
    <cellStyle name="Calculation 2 10 5 3" xfId="86"/>
    <cellStyle name="Calculation 2 10 5 3 2" xfId="87"/>
    <cellStyle name="Calculation 2 10 5 3 2 2" xfId="12967"/>
    <cellStyle name="Calculation 2 10 5 3 3" xfId="12968"/>
    <cellStyle name="Calculation 2 10 5 3_Table 2D depn" xfId="12969"/>
    <cellStyle name="Calculation 2 10 5 4" xfId="88"/>
    <cellStyle name="Calculation 2 10 5 4 2" xfId="12970"/>
    <cellStyle name="Calculation 2 10 5 5" xfId="12971"/>
    <cellStyle name="Calculation 2 10 5_Table 2D depn" xfId="12972"/>
    <cellStyle name="Calculation 2 10 6" xfId="89"/>
    <cellStyle name="Calculation 2 10 6 2" xfId="90"/>
    <cellStyle name="Calculation 2 10 6 2 2" xfId="91"/>
    <cellStyle name="Calculation 2 10 6 2 2 2" xfId="12973"/>
    <cellStyle name="Calculation 2 10 6 2 3" xfId="92"/>
    <cellStyle name="Calculation 2 10 6 2 3 2" xfId="12974"/>
    <cellStyle name="Calculation 2 10 6 2 4" xfId="12975"/>
    <cellStyle name="Calculation 2 10 6 2_Table 2D depn" xfId="12976"/>
    <cellStyle name="Calculation 2 10 6 3" xfId="93"/>
    <cellStyle name="Calculation 2 10 6 3 2" xfId="94"/>
    <cellStyle name="Calculation 2 10 6 3 2 2" xfId="12977"/>
    <cellStyle name="Calculation 2 10 6 3 3" xfId="12978"/>
    <cellStyle name="Calculation 2 10 6 3_Table 2D depn" xfId="12979"/>
    <cellStyle name="Calculation 2 10 6 4" xfId="95"/>
    <cellStyle name="Calculation 2 10 6 4 2" xfId="12980"/>
    <cellStyle name="Calculation 2 10 6 5" xfId="12981"/>
    <cellStyle name="Calculation 2 10 6_Table 2D depn" xfId="12982"/>
    <cellStyle name="Calculation 2 10 7" xfId="96"/>
    <cellStyle name="Calculation 2 10 7 2" xfId="97"/>
    <cellStyle name="Calculation 2 10 7 2 2" xfId="12983"/>
    <cellStyle name="Calculation 2 10 7 3" xfId="98"/>
    <cellStyle name="Calculation 2 10 7 3 2" xfId="12984"/>
    <cellStyle name="Calculation 2 10 7 4" xfId="12985"/>
    <cellStyle name="Calculation 2 10 7_Table 2D depn" xfId="12986"/>
    <cellStyle name="Calculation 2 10 8" xfId="99"/>
    <cellStyle name="Calculation 2 10 8 2" xfId="100"/>
    <cellStyle name="Calculation 2 10 8 2 2" xfId="12987"/>
    <cellStyle name="Calculation 2 10 8 3" xfId="12988"/>
    <cellStyle name="Calculation 2 10 8_Table 2D depn" xfId="12989"/>
    <cellStyle name="Calculation 2 10 9" xfId="101"/>
    <cellStyle name="Calculation 2 10 9 2" xfId="12990"/>
    <cellStyle name="Calculation 2 10_4F" xfId="12991"/>
    <cellStyle name="Calculation 2 11" xfId="102"/>
    <cellStyle name="Calculation 2 11 10" xfId="12992"/>
    <cellStyle name="Calculation 2 11 2" xfId="103"/>
    <cellStyle name="Calculation 2 11 2 2" xfId="104"/>
    <cellStyle name="Calculation 2 11 2 2 2" xfId="105"/>
    <cellStyle name="Calculation 2 11 2 2 2 2" xfId="12993"/>
    <cellStyle name="Calculation 2 11 2 2 3" xfId="106"/>
    <cellStyle name="Calculation 2 11 2 2 3 2" xfId="12994"/>
    <cellStyle name="Calculation 2 11 2 2 4" xfId="12995"/>
    <cellStyle name="Calculation 2 11 2 2_Table 2D depn" xfId="12996"/>
    <cellStyle name="Calculation 2 11 2 3" xfId="107"/>
    <cellStyle name="Calculation 2 11 2 3 2" xfId="108"/>
    <cellStyle name="Calculation 2 11 2 3 2 2" xfId="12997"/>
    <cellStyle name="Calculation 2 11 2 3 3" xfId="12998"/>
    <cellStyle name="Calculation 2 11 2 3_Table 2D depn" xfId="12999"/>
    <cellStyle name="Calculation 2 11 2 4" xfId="109"/>
    <cellStyle name="Calculation 2 11 2 4 2" xfId="13000"/>
    <cellStyle name="Calculation 2 11 2 5" xfId="13001"/>
    <cellStyle name="Calculation 2 11 2_Table 2D depn" xfId="13002"/>
    <cellStyle name="Calculation 2 11 3" xfId="110"/>
    <cellStyle name="Calculation 2 11 3 2" xfId="111"/>
    <cellStyle name="Calculation 2 11 3 2 2" xfId="112"/>
    <cellStyle name="Calculation 2 11 3 2 2 2" xfId="13003"/>
    <cellStyle name="Calculation 2 11 3 2 3" xfId="113"/>
    <cellStyle name="Calculation 2 11 3 2 3 2" xfId="13004"/>
    <cellStyle name="Calculation 2 11 3 2 4" xfId="13005"/>
    <cellStyle name="Calculation 2 11 3 2_Table 2D depn" xfId="13006"/>
    <cellStyle name="Calculation 2 11 3 3" xfId="114"/>
    <cellStyle name="Calculation 2 11 3 3 2" xfId="115"/>
    <cellStyle name="Calculation 2 11 3 3 2 2" xfId="13007"/>
    <cellStyle name="Calculation 2 11 3 3 3" xfId="13008"/>
    <cellStyle name="Calculation 2 11 3 3_Table 2D depn" xfId="13009"/>
    <cellStyle name="Calculation 2 11 3 4" xfId="116"/>
    <cellStyle name="Calculation 2 11 3 4 2" xfId="13010"/>
    <cellStyle name="Calculation 2 11 3 5" xfId="13011"/>
    <cellStyle name="Calculation 2 11 3_Table 2D depn" xfId="13012"/>
    <cellStyle name="Calculation 2 11 4" xfId="117"/>
    <cellStyle name="Calculation 2 11 4 2" xfId="118"/>
    <cellStyle name="Calculation 2 11 4 2 2" xfId="119"/>
    <cellStyle name="Calculation 2 11 4 2 2 2" xfId="13013"/>
    <cellStyle name="Calculation 2 11 4 2 3" xfId="120"/>
    <cellStyle name="Calculation 2 11 4 2 3 2" xfId="13014"/>
    <cellStyle name="Calculation 2 11 4 2 4" xfId="13015"/>
    <cellStyle name="Calculation 2 11 4 2_Table 2D depn" xfId="13016"/>
    <cellStyle name="Calculation 2 11 4 3" xfId="121"/>
    <cellStyle name="Calculation 2 11 4 3 2" xfId="122"/>
    <cellStyle name="Calculation 2 11 4 3 2 2" xfId="13017"/>
    <cellStyle name="Calculation 2 11 4 3 3" xfId="13018"/>
    <cellStyle name="Calculation 2 11 4 3_Table 2D depn" xfId="13019"/>
    <cellStyle name="Calculation 2 11 4 4" xfId="123"/>
    <cellStyle name="Calculation 2 11 4 4 2" xfId="13020"/>
    <cellStyle name="Calculation 2 11 4 5" xfId="13021"/>
    <cellStyle name="Calculation 2 11 4_Table 2D depn" xfId="13022"/>
    <cellStyle name="Calculation 2 11 5" xfId="124"/>
    <cellStyle name="Calculation 2 11 5 2" xfId="125"/>
    <cellStyle name="Calculation 2 11 5 2 2" xfId="126"/>
    <cellStyle name="Calculation 2 11 5 2 2 2" xfId="13023"/>
    <cellStyle name="Calculation 2 11 5 2 3" xfId="127"/>
    <cellStyle name="Calculation 2 11 5 2 3 2" xfId="13024"/>
    <cellStyle name="Calculation 2 11 5 2 4" xfId="13025"/>
    <cellStyle name="Calculation 2 11 5 2_Table 2D depn" xfId="13026"/>
    <cellStyle name="Calculation 2 11 5 3" xfId="128"/>
    <cellStyle name="Calculation 2 11 5 3 2" xfId="129"/>
    <cellStyle name="Calculation 2 11 5 3 2 2" xfId="13027"/>
    <cellStyle name="Calculation 2 11 5 3 3" xfId="13028"/>
    <cellStyle name="Calculation 2 11 5 3_Table 2D depn" xfId="13029"/>
    <cellStyle name="Calculation 2 11 5 4" xfId="130"/>
    <cellStyle name="Calculation 2 11 5 4 2" xfId="13030"/>
    <cellStyle name="Calculation 2 11 5 5" xfId="13031"/>
    <cellStyle name="Calculation 2 11 5_Table 2D depn" xfId="13032"/>
    <cellStyle name="Calculation 2 11 6" xfId="131"/>
    <cellStyle name="Calculation 2 11 6 2" xfId="132"/>
    <cellStyle name="Calculation 2 11 6 2 2" xfId="133"/>
    <cellStyle name="Calculation 2 11 6 2 2 2" xfId="13033"/>
    <cellStyle name="Calculation 2 11 6 2 3" xfId="134"/>
    <cellStyle name="Calculation 2 11 6 2 3 2" xfId="13034"/>
    <cellStyle name="Calculation 2 11 6 2 4" xfId="13035"/>
    <cellStyle name="Calculation 2 11 6 2_Table 2D depn" xfId="13036"/>
    <cellStyle name="Calculation 2 11 6 3" xfId="135"/>
    <cellStyle name="Calculation 2 11 6 3 2" xfId="136"/>
    <cellStyle name="Calculation 2 11 6 3 2 2" xfId="13037"/>
    <cellStyle name="Calculation 2 11 6 3 3" xfId="13038"/>
    <cellStyle name="Calculation 2 11 6 3_Table 2D depn" xfId="13039"/>
    <cellStyle name="Calculation 2 11 6 4" xfId="137"/>
    <cellStyle name="Calculation 2 11 6 4 2" xfId="13040"/>
    <cellStyle name="Calculation 2 11 6 5" xfId="13041"/>
    <cellStyle name="Calculation 2 11 6_Table 2D depn" xfId="13042"/>
    <cellStyle name="Calculation 2 11 7" xfId="138"/>
    <cellStyle name="Calculation 2 11 7 2" xfId="139"/>
    <cellStyle name="Calculation 2 11 7 2 2" xfId="13043"/>
    <cellStyle name="Calculation 2 11 7 3" xfId="140"/>
    <cellStyle name="Calculation 2 11 7 3 2" xfId="13044"/>
    <cellStyle name="Calculation 2 11 7 4" xfId="13045"/>
    <cellStyle name="Calculation 2 11 7_Table 2D depn" xfId="13046"/>
    <cellStyle name="Calculation 2 11 8" xfId="141"/>
    <cellStyle name="Calculation 2 11 8 2" xfId="142"/>
    <cellStyle name="Calculation 2 11 8 2 2" xfId="13047"/>
    <cellStyle name="Calculation 2 11 8 3" xfId="13048"/>
    <cellStyle name="Calculation 2 11 8_Table 2D depn" xfId="13049"/>
    <cellStyle name="Calculation 2 11 9" xfId="143"/>
    <cellStyle name="Calculation 2 11 9 2" xfId="13050"/>
    <cellStyle name="Calculation 2 11_4F" xfId="13051"/>
    <cellStyle name="Calculation 2 12" xfId="144"/>
    <cellStyle name="Calculation 2 12 10" xfId="13052"/>
    <cellStyle name="Calculation 2 12 2" xfId="145"/>
    <cellStyle name="Calculation 2 12 2 2" xfId="146"/>
    <cellStyle name="Calculation 2 12 2 2 2" xfId="147"/>
    <cellStyle name="Calculation 2 12 2 2 2 2" xfId="13053"/>
    <cellStyle name="Calculation 2 12 2 2 3" xfId="148"/>
    <cellStyle name="Calculation 2 12 2 2 3 2" xfId="13054"/>
    <cellStyle name="Calculation 2 12 2 2 4" xfId="13055"/>
    <cellStyle name="Calculation 2 12 2 2_Table 2D depn" xfId="13056"/>
    <cellStyle name="Calculation 2 12 2 3" xfId="149"/>
    <cellStyle name="Calculation 2 12 2 3 2" xfId="150"/>
    <cellStyle name="Calculation 2 12 2 3 2 2" xfId="13057"/>
    <cellStyle name="Calculation 2 12 2 3 3" xfId="13058"/>
    <cellStyle name="Calculation 2 12 2 3_Table 2D depn" xfId="13059"/>
    <cellStyle name="Calculation 2 12 2 4" xfId="151"/>
    <cellStyle name="Calculation 2 12 2 4 2" xfId="13060"/>
    <cellStyle name="Calculation 2 12 2 5" xfId="13061"/>
    <cellStyle name="Calculation 2 12 2_Table 2D depn" xfId="13062"/>
    <cellStyle name="Calculation 2 12 3" xfId="152"/>
    <cellStyle name="Calculation 2 12 3 2" xfId="153"/>
    <cellStyle name="Calculation 2 12 3 2 2" xfId="154"/>
    <cellStyle name="Calculation 2 12 3 2 2 2" xfId="13063"/>
    <cellStyle name="Calculation 2 12 3 2 3" xfId="155"/>
    <cellStyle name="Calculation 2 12 3 2 3 2" xfId="13064"/>
    <cellStyle name="Calculation 2 12 3 2 4" xfId="13065"/>
    <cellStyle name="Calculation 2 12 3 2_Table 2D depn" xfId="13066"/>
    <cellStyle name="Calculation 2 12 3 3" xfId="156"/>
    <cellStyle name="Calculation 2 12 3 3 2" xfId="157"/>
    <cellStyle name="Calculation 2 12 3 3 2 2" xfId="13067"/>
    <cellStyle name="Calculation 2 12 3 3 3" xfId="13068"/>
    <cellStyle name="Calculation 2 12 3 3_Table 2D depn" xfId="13069"/>
    <cellStyle name="Calculation 2 12 3 4" xfId="158"/>
    <cellStyle name="Calculation 2 12 3 4 2" xfId="13070"/>
    <cellStyle name="Calculation 2 12 3 5" xfId="13071"/>
    <cellStyle name="Calculation 2 12 3_Table 2D depn" xfId="13072"/>
    <cellStyle name="Calculation 2 12 4" xfId="159"/>
    <cellStyle name="Calculation 2 12 4 2" xfId="160"/>
    <cellStyle name="Calculation 2 12 4 2 2" xfId="161"/>
    <cellStyle name="Calculation 2 12 4 2 2 2" xfId="13073"/>
    <cellStyle name="Calculation 2 12 4 2 3" xfId="162"/>
    <cellStyle name="Calculation 2 12 4 2 3 2" xfId="13074"/>
    <cellStyle name="Calculation 2 12 4 2 4" xfId="13075"/>
    <cellStyle name="Calculation 2 12 4 2_Table 2D depn" xfId="13076"/>
    <cellStyle name="Calculation 2 12 4 3" xfId="163"/>
    <cellStyle name="Calculation 2 12 4 3 2" xfId="164"/>
    <cellStyle name="Calculation 2 12 4 3 2 2" xfId="13077"/>
    <cellStyle name="Calculation 2 12 4 3 3" xfId="13078"/>
    <cellStyle name="Calculation 2 12 4 3_Table 2D depn" xfId="13079"/>
    <cellStyle name="Calculation 2 12 4 4" xfId="165"/>
    <cellStyle name="Calculation 2 12 4 4 2" xfId="13080"/>
    <cellStyle name="Calculation 2 12 4 5" xfId="13081"/>
    <cellStyle name="Calculation 2 12 4_Table 2D depn" xfId="13082"/>
    <cellStyle name="Calculation 2 12 5" xfId="166"/>
    <cellStyle name="Calculation 2 12 5 2" xfId="167"/>
    <cellStyle name="Calculation 2 12 5 2 2" xfId="168"/>
    <cellStyle name="Calculation 2 12 5 2 2 2" xfId="13083"/>
    <cellStyle name="Calculation 2 12 5 2 3" xfId="169"/>
    <cellStyle name="Calculation 2 12 5 2 3 2" xfId="13084"/>
    <cellStyle name="Calculation 2 12 5 2 4" xfId="13085"/>
    <cellStyle name="Calculation 2 12 5 2_Table 2D depn" xfId="13086"/>
    <cellStyle name="Calculation 2 12 5 3" xfId="170"/>
    <cellStyle name="Calculation 2 12 5 3 2" xfId="171"/>
    <cellStyle name="Calculation 2 12 5 3 2 2" xfId="13087"/>
    <cellStyle name="Calculation 2 12 5 3 3" xfId="13088"/>
    <cellStyle name="Calculation 2 12 5 3_Table 2D depn" xfId="13089"/>
    <cellStyle name="Calculation 2 12 5 4" xfId="172"/>
    <cellStyle name="Calculation 2 12 5 4 2" xfId="13090"/>
    <cellStyle name="Calculation 2 12 5 5" xfId="13091"/>
    <cellStyle name="Calculation 2 12 5_Table 2D depn" xfId="13092"/>
    <cellStyle name="Calculation 2 12 6" xfId="173"/>
    <cellStyle name="Calculation 2 12 6 2" xfId="174"/>
    <cellStyle name="Calculation 2 12 6 2 2" xfId="175"/>
    <cellStyle name="Calculation 2 12 6 2 2 2" xfId="13093"/>
    <cellStyle name="Calculation 2 12 6 2 3" xfId="176"/>
    <cellStyle name="Calculation 2 12 6 2 3 2" xfId="13094"/>
    <cellStyle name="Calculation 2 12 6 2 4" xfId="13095"/>
    <cellStyle name="Calculation 2 12 6 2_Table 2D depn" xfId="13096"/>
    <cellStyle name="Calculation 2 12 6 3" xfId="177"/>
    <cellStyle name="Calculation 2 12 6 3 2" xfId="178"/>
    <cellStyle name="Calculation 2 12 6 3 2 2" xfId="13097"/>
    <cellStyle name="Calculation 2 12 6 3 3" xfId="13098"/>
    <cellStyle name="Calculation 2 12 6 3_Table 2D depn" xfId="13099"/>
    <cellStyle name="Calculation 2 12 6 4" xfId="179"/>
    <cellStyle name="Calculation 2 12 6 4 2" xfId="13100"/>
    <cellStyle name="Calculation 2 12 6 5" xfId="13101"/>
    <cellStyle name="Calculation 2 12 6_Table 2D depn" xfId="13102"/>
    <cellStyle name="Calculation 2 12 7" xfId="180"/>
    <cellStyle name="Calculation 2 12 7 2" xfId="181"/>
    <cellStyle name="Calculation 2 12 7 2 2" xfId="13103"/>
    <cellStyle name="Calculation 2 12 7 3" xfId="182"/>
    <cellStyle name="Calculation 2 12 7 3 2" xfId="13104"/>
    <cellStyle name="Calculation 2 12 7 4" xfId="13105"/>
    <cellStyle name="Calculation 2 12 7_Table 2D depn" xfId="13106"/>
    <cellStyle name="Calculation 2 12 8" xfId="183"/>
    <cellStyle name="Calculation 2 12 8 2" xfId="184"/>
    <cellStyle name="Calculation 2 12 8 2 2" xfId="13107"/>
    <cellStyle name="Calculation 2 12 8 3" xfId="13108"/>
    <cellStyle name="Calculation 2 12 8_Table 2D depn" xfId="13109"/>
    <cellStyle name="Calculation 2 12 9" xfId="185"/>
    <cellStyle name="Calculation 2 12 9 2" xfId="13110"/>
    <cellStyle name="Calculation 2 12_Table 2D depn" xfId="13111"/>
    <cellStyle name="Calculation 2 13" xfId="186"/>
    <cellStyle name="Calculation 2 13 10" xfId="13112"/>
    <cellStyle name="Calculation 2 13 2" xfId="187"/>
    <cellStyle name="Calculation 2 13 2 2" xfId="188"/>
    <cellStyle name="Calculation 2 13 2 2 2" xfId="189"/>
    <cellStyle name="Calculation 2 13 2 2 2 2" xfId="13113"/>
    <cellStyle name="Calculation 2 13 2 2 3" xfId="190"/>
    <cellStyle name="Calculation 2 13 2 2 3 2" xfId="13114"/>
    <cellStyle name="Calculation 2 13 2 2 4" xfId="13115"/>
    <cellStyle name="Calculation 2 13 2 2_Table 2D depn" xfId="13116"/>
    <cellStyle name="Calculation 2 13 2 3" xfId="191"/>
    <cellStyle name="Calculation 2 13 2 3 2" xfId="192"/>
    <cellStyle name="Calculation 2 13 2 3 2 2" xfId="13117"/>
    <cellStyle name="Calculation 2 13 2 3 3" xfId="13118"/>
    <cellStyle name="Calculation 2 13 2 3_Table 2D depn" xfId="13119"/>
    <cellStyle name="Calculation 2 13 2 4" xfId="193"/>
    <cellStyle name="Calculation 2 13 2 4 2" xfId="13120"/>
    <cellStyle name="Calculation 2 13 2 5" xfId="13121"/>
    <cellStyle name="Calculation 2 13 2_Table 2D depn" xfId="13122"/>
    <cellStyle name="Calculation 2 13 3" xfId="194"/>
    <cellStyle name="Calculation 2 13 3 2" xfId="195"/>
    <cellStyle name="Calculation 2 13 3 2 2" xfId="196"/>
    <cellStyle name="Calculation 2 13 3 2 2 2" xfId="13123"/>
    <cellStyle name="Calculation 2 13 3 2 3" xfId="197"/>
    <cellStyle name="Calculation 2 13 3 2 3 2" xfId="13124"/>
    <cellStyle name="Calculation 2 13 3 2 4" xfId="13125"/>
    <cellStyle name="Calculation 2 13 3 2_Table 2D depn" xfId="13126"/>
    <cellStyle name="Calculation 2 13 3 3" xfId="198"/>
    <cellStyle name="Calculation 2 13 3 3 2" xfId="199"/>
    <cellStyle name="Calculation 2 13 3 3 2 2" xfId="13127"/>
    <cellStyle name="Calculation 2 13 3 3 3" xfId="13128"/>
    <cellStyle name="Calculation 2 13 3 3_Table 2D depn" xfId="13129"/>
    <cellStyle name="Calculation 2 13 3 4" xfId="200"/>
    <cellStyle name="Calculation 2 13 3 4 2" xfId="13130"/>
    <cellStyle name="Calculation 2 13 3 5" xfId="13131"/>
    <cellStyle name="Calculation 2 13 3_Table 2D depn" xfId="13132"/>
    <cellStyle name="Calculation 2 13 4" xfId="201"/>
    <cellStyle name="Calculation 2 13 4 2" xfId="202"/>
    <cellStyle name="Calculation 2 13 4 2 2" xfId="203"/>
    <cellStyle name="Calculation 2 13 4 2 2 2" xfId="13133"/>
    <cellStyle name="Calculation 2 13 4 2 3" xfId="204"/>
    <cellStyle name="Calculation 2 13 4 2 3 2" xfId="13134"/>
    <cellStyle name="Calculation 2 13 4 2 4" xfId="13135"/>
    <cellStyle name="Calculation 2 13 4 2_Table 2D depn" xfId="13136"/>
    <cellStyle name="Calculation 2 13 4 3" xfId="205"/>
    <cellStyle name="Calculation 2 13 4 3 2" xfId="206"/>
    <cellStyle name="Calculation 2 13 4 3 2 2" xfId="13137"/>
    <cellStyle name="Calculation 2 13 4 3 3" xfId="13138"/>
    <cellStyle name="Calculation 2 13 4 3_Table 2D depn" xfId="13139"/>
    <cellStyle name="Calculation 2 13 4 4" xfId="207"/>
    <cellStyle name="Calculation 2 13 4 4 2" xfId="13140"/>
    <cellStyle name="Calculation 2 13 4 5" xfId="13141"/>
    <cellStyle name="Calculation 2 13 4_Table 2D depn" xfId="13142"/>
    <cellStyle name="Calculation 2 13 5" xfId="208"/>
    <cellStyle name="Calculation 2 13 5 2" xfId="209"/>
    <cellStyle name="Calculation 2 13 5 2 2" xfId="210"/>
    <cellStyle name="Calculation 2 13 5 2 2 2" xfId="13143"/>
    <cellStyle name="Calculation 2 13 5 2 3" xfId="211"/>
    <cellStyle name="Calculation 2 13 5 2 3 2" xfId="13144"/>
    <cellStyle name="Calculation 2 13 5 2 4" xfId="13145"/>
    <cellStyle name="Calculation 2 13 5 2_Table 2D depn" xfId="13146"/>
    <cellStyle name="Calculation 2 13 5 3" xfId="212"/>
    <cellStyle name="Calculation 2 13 5 3 2" xfId="213"/>
    <cellStyle name="Calculation 2 13 5 3 2 2" xfId="13147"/>
    <cellStyle name="Calculation 2 13 5 3 3" xfId="13148"/>
    <cellStyle name="Calculation 2 13 5 3_Table 2D depn" xfId="13149"/>
    <cellStyle name="Calculation 2 13 5 4" xfId="214"/>
    <cellStyle name="Calculation 2 13 5 4 2" xfId="13150"/>
    <cellStyle name="Calculation 2 13 5 5" xfId="13151"/>
    <cellStyle name="Calculation 2 13 5_Table 2D depn" xfId="13152"/>
    <cellStyle name="Calculation 2 13 6" xfId="215"/>
    <cellStyle name="Calculation 2 13 6 2" xfId="216"/>
    <cellStyle name="Calculation 2 13 6 2 2" xfId="217"/>
    <cellStyle name="Calculation 2 13 6 2 2 2" xfId="13153"/>
    <cellStyle name="Calculation 2 13 6 2 3" xfId="218"/>
    <cellStyle name="Calculation 2 13 6 2 3 2" xfId="13154"/>
    <cellStyle name="Calculation 2 13 6 2 4" xfId="13155"/>
    <cellStyle name="Calculation 2 13 6 2_Table 2D depn" xfId="13156"/>
    <cellStyle name="Calculation 2 13 6 3" xfId="219"/>
    <cellStyle name="Calculation 2 13 6 3 2" xfId="220"/>
    <cellStyle name="Calculation 2 13 6 3 2 2" xfId="13157"/>
    <cellStyle name="Calculation 2 13 6 3 3" xfId="13158"/>
    <cellStyle name="Calculation 2 13 6 3_Table 2D depn" xfId="13159"/>
    <cellStyle name="Calculation 2 13 6 4" xfId="221"/>
    <cellStyle name="Calculation 2 13 6 4 2" xfId="13160"/>
    <cellStyle name="Calculation 2 13 6 5" xfId="13161"/>
    <cellStyle name="Calculation 2 13 6_Table 2D depn" xfId="13162"/>
    <cellStyle name="Calculation 2 13 7" xfId="222"/>
    <cellStyle name="Calculation 2 13 7 2" xfId="223"/>
    <cellStyle name="Calculation 2 13 7 2 2" xfId="13163"/>
    <cellStyle name="Calculation 2 13 7 3" xfId="224"/>
    <cellStyle name="Calculation 2 13 7 3 2" xfId="13164"/>
    <cellStyle name="Calculation 2 13 7 4" xfId="13165"/>
    <cellStyle name="Calculation 2 13 7_Table 2D depn" xfId="13166"/>
    <cellStyle name="Calculation 2 13 8" xfId="225"/>
    <cellStyle name="Calculation 2 13 8 2" xfId="226"/>
    <cellStyle name="Calculation 2 13 8 2 2" xfId="13167"/>
    <cellStyle name="Calculation 2 13 8 3" xfId="13168"/>
    <cellStyle name="Calculation 2 13 8_Table 2D depn" xfId="13169"/>
    <cellStyle name="Calculation 2 13 9" xfId="227"/>
    <cellStyle name="Calculation 2 13 9 2" xfId="13170"/>
    <cellStyle name="Calculation 2 13_Table 2D depn" xfId="13171"/>
    <cellStyle name="Calculation 2 14" xfId="228"/>
    <cellStyle name="Calculation 2 14 10" xfId="13172"/>
    <cellStyle name="Calculation 2 14 2" xfId="229"/>
    <cellStyle name="Calculation 2 14 2 2" xfId="230"/>
    <cellStyle name="Calculation 2 14 2 2 2" xfId="231"/>
    <cellStyle name="Calculation 2 14 2 2 2 2" xfId="13173"/>
    <cellStyle name="Calculation 2 14 2 2 3" xfId="232"/>
    <cellStyle name="Calculation 2 14 2 2 3 2" xfId="13174"/>
    <cellStyle name="Calculation 2 14 2 2 4" xfId="13175"/>
    <cellStyle name="Calculation 2 14 2 2_Table 2D depn" xfId="13176"/>
    <cellStyle name="Calculation 2 14 2 3" xfId="233"/>
    <cellStyle name="Calculation 2 14 2 3 2" xfId="234"/>
    <cellStyle name="Calculation 2 14 2 3 2 2" xfId="13177"/>
    <cellStyle name="Calculation 2 14 2 3 3" xfId="13178"/>
    <cellStyle name="Calculation 2 14 2 3_Table 2D depn" xfId="13179"/>
    <cellStyle name="Calculation 2 14 2 4" xfId="235"/>
    <cellStyle name="Calculation 2 14 2 4 2" xfId="13180"/>
    <cellStyle name="Calculation 2 14 2 5" xfId="13181"/>
    <cellStyle name="Calculation 2 14 2_Table 2D depn" xfId="13182"/>
    <cellStyle name="Calculation 2 14 3" xfId="236"/>
    <cellStyle name="Calculation 2 14 3 2" xfId="237"/>
    <cellStyle name="Calculation 2 14 3 2 2" xfId="238"/>
    <cellStyle name="Calculation 2 14 3 2 2 2" xfId="13183"/>
    <cellStyle name="Calculation 2 14 3 2 3" xfId="239"/>
    <cellStyle name="Calculation 2 14 3 2 3 2" xfId="13184"/>
    <cellStyle name="Calculation 2 14 3 2 4" xfId="13185"/>
    <cellStyle name="Calculation 2 14 3 2_Table 2D depn" xfId="13186"/>
    <cellStyle name="Calculation 2 14 3 3" xfId="240"/>
    <cellStyle name="Calculation 2 14 3 3 2" xfId="241"/>
    <cellStyle name="Calculation 2 14 3 3 2 2" xfId="13187"/>
    <cellStyle name="Calculation 2 14 3 3 3" xfId="13188"/>
    <cellStyle name="Calculation 2 14 3 3_Table 2D depn" xfId="13189"/>
    <cellStyle name="Calculation 2 14 3 4" xfId="242"/>
    <cellStyle name="Calculation 2 14 3 4 2" xfId="13190"/>
    <cellStyle name="Calculation 2 14 3 5" xfId="13191"/>
    <cellStyle name="Calculation 2 14 3_Table 2D depn" xfId="13192"/>
    <cellStyle name="Calculation 2 14 4" xfId="243"/>
    <cellStyle name="Calculation 2 14 4 2" xfId="244"/>
    <cellStyle name="Calculation 2 14 4 2 2" xfId="245"/>
    <cellStyle name="Calculation 2 14 4 2 2 2" xfId="13193"/>
    <cellStyle name="Calculation 2 14 4 2 3" xfId="246"/>
    <cellStyle name="Calculation 2 14 4 2 3 2" xfId="13194"/>
    <cellStyle name="Calculation 2 14 4 2 4" xfId="13195"/>
    <cellStyle name="Calculation 2 14 4 2_Table 2D depn" xfId="13196"/>
    <cellStyle name="Calculation 2 14 4 3" xfId="247"/>
    <cellStyle name="Calculation 2 14 4 3 2" xfId="248"/>
    <cellStyle name="Calculation 2 14 4 3 2 2" xfId="13197"/>
    <cellStyle name="Calculation 2 14 4 3 3" xfId="13198"/>
    <cellStyle name="Calculation 2 14 4 3_Table 2D depn" xfId="13199"/>
    <cellStyle name="Calculation 2 14 4 4" xfId="249"/>
    <cellStyle name="Calculation 2 14 4 4 2" xfId="13200"/>
    <cellStyle name="Calculation 2 14 4 5" xfId="13201"/>
    <cellStyle name="Calculation 2 14 4_Table 2D depn" xfId="13202"/>
    <cellStyle name="Calculation 2 14 5" xfId="250"/>
    <cellStyle name="Calculation 2 14 5 2" xfId="251"/>
    <cellStyle name="Calculation 2 14 5 2 2" xfId="252"/>
    <cellStyle name="Calculation 2 14 5 2 2 2" xfId="13203"/>
    <cellStyle name="Calculation 2 14 5 2 3" xfId="253"/>
    <cellStyle name="Calculation 2 14 5 2 3 2" xfId="13204"/>
    <cellStyle name="Calculation 2 14 5 2 4" xfId="13205"/>
    <cellStyle name="Calculation 2 14 5 2_Table 2D depn" xfId="13206"/>
    <cellStyle name="Calculation 2 14 5 3" xfId="254"/>
    <cellStyle name="Calculation 2 14 5 3 2" xfId="255"/>
    <cellStyle name="Calculation 2 14 5 3 2 2" xfId="13207"/>
    <cellStyle name="Calculation 2 14 5 3 3" xfId="13208"/>
    <cellStyle name="Calculation 2 14 5 3_Table 2D depn" xfId="13209"/>
    <cellStyle name="Calculation 2 14 5 4" xfId="256"/>
    <cellStyle name="Calculation 2 14 5 4 2" xfId="13210"/>
    <cellStyle name="Calculation 2 14 5 5" xfId="13211"/>
    <cellStyle name="Calculation 2 14 5_Table 2D depn" xfId="13212"/>
    <cellStyle name="Calculation 2 14 6" xfId="257"/>
    <cellStyle name="Calculation 2 14 6 2" xfId="258"/>
    <cellStyle name="Calculation 2 14 6 2 2" xfId="259"/>
    <cellStyle name="Calculation 2 14 6 2 2 2" xfId="13213"/>
    <cellStyle name="Calculation 2 14 6 2 3" xfId="260"/>
    <cellStyle name="Calculation 2 14 6 2 3 2" xfId="13214"/>
    <cellStyle name="Calculation 2 14 6 2 4" xfId="13215"/>
    <cellStyle name="Calculation 2 14 6 2_Table 2D depn" xfId="13216"/>
    <cellStyle name="Calculation 2 14 6 3" xfId="261"/>
    <cellStyle name="Calculation 2 14 6 3 2" xfId="262"/>
    <cellStyle name="Calculation 2 14 6 3 2 2" xfId="13217"/>
    <cellStyle name="Calculation 2 14 6 3 3" xfId="13218"/>
    <cellStyle name="Calculation 2 14 6 3_Table 2D depn" xfId="13219"/>
    <cellStyle name="Calculation 2 14 6 4" xfId="263"/>
    <cellStyle name="Calculation 2 14 6 4 2" xfId="13220"/>
    <cellStyle name="Calculation 2 14 6 5" xfId="13221"/>
    <cellStyle name="Calculation 2 14 6_Table 2D depn" xfId="13222"/>
    <cellStyle name="Calculation 2 14 7" xfId="264"/>
    <cellStyle name="Calculation 2 14 7 2" xfId="265"/>
    <cellStyle name="Calculation 2 14 7 2 2" xfId="13223"/>
    <cellStyle name="Calculation 2 14 7 3" xfId="266"/>
    <cellStyle name="Calculation 2 14 7 3 2" xfId="13224"/>
    <cellStyle name="Calculation 2 14 7 4" xfId="13225"/>
    <cellStyle name="Calculation 2 14 7_Table 2D depn" xfId="13226"/>
    <cellStyle name="Calculation 2 14 8" xfId="267"/>
    <cellStyle name="Calculation 2 14 8 2" xfId="268"/>
    <cellStyle name="Calculation 2 14 8 2 2" xfId="13227"/>
    <cellStyle name="Calculation 2 14 8 3" xfId="13228"/>
    <cellStyle name="Calculation 2 14 8_Table 2D depn" xfId="13229"/>
    <cellStyle name="Calculation 2 14 9" xfId="269"/>
    <cellStyle name="Calculation 2 14 9 2" xfId="13230"/>
    <cellStyle name="Calculation 2 14_Table 2D depn" xfId="13231"/>
    <cellStyle name="Calculation 2 15" xfId="270"/>
    <cellStyle name="Calculation 2 15 2" xfId="271"/>
    <cellStyle name="Calculation 2 15 2 2" xfId="272"/>
    <cellStyle name="Calculation 2 15 2 2 2" xfId="13232"/>
    <cellStyle name="Calculation 2 15 2 3" xfId="273"/>
    <cellStyle name="Calculation 2 15 2 3 2" xfId="13233"/>
    <cellStyle name="Calculation 2 15 2 4" xfId="13234"/>
    <cellStyle name="Calculation 2 15 2_Table 2D depn" xfId="13235"/>
    <cellStyle name="Calculation 2 15 3" xfId="274"/>
    <cellStyle name="Calculation 2 15 3 2" xfId="275"/>
    <cellStyle name="Calculation 2 15 3 2 2" xfId="13236"/>
    <cellStyle name="Calculation 2 15 3 3" xfId="13237"/>
    <cellStyle name="Calculation 2 15 3_Table 2D depn" xfId="13238"/>
    <cellStyle name="Calculation 2 15 4" xfId="276"/>
    <cellStyle name="Calculation 2 15 4 2" xfId="13239"/>
    <cellStyle name="Calculation 2 15 5" xfId="13240"/>
    <cellStyle name="Calculation 2 15_Table 2D depn" xfId="13241"/>
    <cellStyle name="Calculation 2 16" xfId="277"/>
    <cellStyle name="Calculation 2 16 2" xfId="278"/>
    <cellStyle name="Calculation 2 16 2 2" xfId="279"/>
    <cellStyle name="Calculation 2 16 2 2 2" xfId="13242"/>
    <cellStyle name="Calculation 2 16 2 3" xfId="280"/>
    <cellStyle name="Calculation 2 16 2 3 2" xfId="13243"/>
    <cellStyle name="Calculation 2 16 2 4" xfId="13244"/>
    <cellStyle name="Calculation 2 16 2_Table 2D depn" xfId="13245"/>
    <cellStyle name="Calculation 2 16 3" xfId="281"/>
    <cellStyle name="Calculation 2 16 3 2" xfId="282"/>
    <cellStyle name="Calculation 2 16 3 2 2" xfId="13246"/>
    <cellStyle name="Calculation 2 16 3 3" xfId="13247"/>
    <cellStyle name="Calculation 2 16 3_Table 2D depn" xfId="13248"/>
    <cellStyle name="Calculation 2 16 4" xfId="283"/>
    <cellStyle name="Calculation 2 16 4 2" xfId="13249"/>
    <cellStyle name="Calculation 2 16 5" xfId="13250"/>
    <cellStyle name="Calculation 2 16_Table 2D depn" xfId="13251"/>
    <cellStyle name="Calculation 2 17" xfId="284"/>
    <cellStyle name="Calculation 2 17 2" xfId="285"/>
    <cellStyle name="Calculation 2 17 2 2" xfId="286"/>
    <cellStyle name="Calculation 2 17 2 2 2" xfId="13252"/>
    <cellStyle name="Calculation 2 17 2 3" xfId="287"/>
    <cellStyle name="Calculation 2 17 2 3 2" xfId="13253"/>
    <cellStyle name="Calculation 2 17 2 4" xfId="13254"/>
    <cellStyle name="Calculation 2 17 2_Table 2D depn" xfId="13255"/>
    <cellStyle name="Calculation 2 17 3" xfId="288"/>
    <cellStyle name="Calculation 2 17 3 2" xfId="289"/>
    <cellStyle name="Calculation 2 17 3 2 2" xfId="13256"/>
    <cellStyle name="Calculation 2 17 3 3" xfId="13257"/>
    <cellStyle name="Calculation 2 17 3_Table 2D depn" xfId="13258"/>
    <cellStyle name="Calculation 2 17 4" xfId="290"/>
    <cellStyle name="Calculation 2 17 4 2" xfId="13259"/>
    <cellStyle name="Calculation 2 17 5" xfId="13260"/>
    <cellStyle name="Calculation 2 17_Table 2D depn" xfId="13261"/>
    <cellStyle name="Calculation 2 18" xfId="291"/>
    <cellStyle name="Calculation 2 18 2" xfId="292"/>
    <cellStyle name="Calculation 2 18 2 2" xfId="293"/>
    <cellStyle name="Calculation 2 18 2 2 2" xfId="13262"/>
    <cellStyle name="Calculation 2 18 2 3" xfId="294"/>
    <cellStyle name="Calculation 2 18 2 3 2" xfId="13263"/>
    <cellStyle name="Calculation 2 18 2 4" xfId="13264"/>
    <cellStyle name="Calculation 2 18 2_Table 2D depn" xfId="13265"/>
    <cellStyle name="Calculation 2 18 3" xfId="295"/>
    <cellStyle name="Calculation 2 18 3 2" xfId="296"/>
    <cellStyle name="Calculation 2 18 3 2 2" xfId="13266"/>
    <cellStyle name="Calculation 2 18 3 3" xfId="13267"/>
    <cellStyle name="Calculation 2 18 3_Table 2D depn" xfId="13268"/>
    <cellStyle name="Calculation 2 18 4" xfId="297"/>
    <cellStyle name="Calculation 2 18 4 2" xfId="13269"/>
    <cellStyle name="Calculation 2 18 5" xfId="13270"/>
    <cellStyle name="Calculation 2 18_Table 2D depn" xfId="13271"/>
    <cellStyle name="Calculation 2 19" xfId="298"/>
    <cellStyle name="Calculation 2 19 2" xfId="299"/>
    <cellStyle name="Calculation 2 19 2 2" xfId="13272"/>
    <cellStyle name="Calculation 2 19 3" xfId="300"/>
    <cellStyle name="Calculation 2 19 3 2" xfId="13273"/>
    <cellStyle name="Calculation 2 19 4" xfId="13274"/>
    <cellStyle name="Calculation 2 19_Table 2D depn" xfId="13275"/>
    <cellStyle name="Calculation 2 2" xfId="301"/>
    <cellStyle name="Calculation 2 2 10" xfId="302"/>
    <cellStyle name="Calculation 2 2 10 2" xfId="303"/>
    <cellStyle name="Calculation 2 2 10 2 2" xfId="304"/>
    <cellStyle name="Calculation 2 2 10 2 2 2" xfId="13276"/>
    <cellStyle name="Calculation 2 2 10 2 3" xfId="305"/>
    <cellStyle name="Calculation 2 2 10 2 3 2" xfId="13277"/>
    <cellStyle name="Calculation 2 2 10 2 4" xfId="13278"/>
    <cellStyle name="Calculation 2 2 10 2_Table 2D depn" xfId="13279"/>
    <cellStyle name="Calculation 2 2 10 3" xfId="306"/>
    <cellStyle name="Calculation 2 2 10 3 2" xfId="307"/>
    <cellStyle name="Calculation 2 2 10 3 2 2" xfId="13280"/>
    <cellStyle name="Calculation 2 2 10 3 3" xfId="13281"/>
    <cellStyle name="Calculation 2 2 10 3_Table 2D depn" xfId="13282"/>
    <cellStyle name="Calculation 2 2 10 4" xfId="308"/>
    <cellStyle name="Calculation 2 2 10 4 2" xfId="13283"/>
    <cellStyle name="Calculation 2 2 10 5" xfId="13284"/>
    <cellStyle name="Calculation 2 2 10_Table 2D depn" xfId="13285"/>
    <cellStyle name="Calculation 2 2 11" xfId="309"/>
    <cellStyle name="Calculation 2 2 11 2" xfId="310"/>
    <cellStyle name="Calculation 2 2 11 2 2" xfId="311"/>
    <cellStyle name="Calculation 2 2 11 2 2 2" xfId="13286"/>
    <cellStyle name="Calculation 2 2 11 2 3" xfId="312"/>
    <cellStyle name="Calculation 2 2 11 2 3 2" xfId="13287"/>
    <cellStyle name="Calculation 2 2 11 2 4" xfId="13288"/>
    <cellStyle name="Calculation 2 2 11 2_Table 2D depn" xfId="13289"/>
    <cellStyle name="Calculation 2 2 11 3" xfId="313"/>
    <cellStyle name="Calculation 2 2 11 3 2" xfId="314"/>
    <cellStyle name="Calculation 2 2 11 3 2 2" xfId="13290"/>
    <cellStyle name="Calculation 2 2 11 3 3" xfId="13291"/>
    <cellStyle name="Calculation 2 2 11 3_Table 2D depn" xfId="13292"/>
    <cellStyle name="Calculation 2 2 11 4" xfId="315"/>
    <cellStyle name="Calculation 2 2 11 4 2" xfId="13293"/>
    <cellStyle name="Calculation 2 2 11 5" xfId="13294"/>
    <cellStyle name="Calculation 2 2 11_Table 2D depn" xfId="13295"/>
    <cellStyle name="Calculation 2 2 12" xfId="316"/>
    <cellStyle name="Calculation 2 2 12 2" xfId="317"/>
    <cellStyle name="Calculation 2 2 12 2 2" xfId="13296"/>
    <cellStyle name="Calculation 2 2 12 3" xfId="318"/>
    <cellStyle name="Calculation 2 2 12 3 2" xfId="13297"/>
    <cellStyle name="Calculation 2 2 12 4" xfId="13298"/>
    <cellStyle name="Calculation 2 2 12_Table 2D depn" xfId="13299"/>
    <cellStyle name="Calculation 2 2 13" xfId="319"/>
    <cellStyle name="Calculation 2 2 13 2" xfId="320"/>
    <cellStyle name="Calculation 2 2 13 2 2" xfId="13300"/>
    <cellStyle name="Calculation 2 2 13 3" xfId="13301"/>
    <cellStyle name="Calculation 2 2 13_Table 2D depn" xfId="13302"/>
    <cellStyle name="Calculation 2 2 14" xfId="321"/>
    <cellStyle name="Calculation 2 2 14 2" xfId="13303"/>
    <cellStyle name="Calculation 2 2 15" xfId="13304"/>
    <cellStyle name="Calculation 2 2 16" xfId="13305"/>
    <cellStyle name="Calculation 2 2 17" xfId="13306"/>
    <cellStyle name="Calculation 2 2 18" xfId="13307"/>
    <cellStyle name="Calculation 2 2 19" xfId="13308"/>
    <cellStyle name="Calculation 2 2 2" xfId="322"/>
    <cellStyle name="Calculation 2 2 2 10" xfId="13309"/>
    <cellStyle name="Calculation 2 2 2 2" xfId="323"/>
    <cellStyle name="Calculation 2 2 2 2 2" xfId="324"/>
    <cellStyle name="Calculation 2 2 2 2 2 2" xfId="325"/>
    <cellStyle name="Calculation 2 2 2 2 2 2 2" xfId="13310"/>
    <cellStyle name="Calculation 2 2 2 2 2 3" xfId="326"/>
    <cellStyle name="Calculation 2 2 2 2 2 3 2" xfId="13311"/>
    <cellStyle name="Calculation 2 2 2 2 2 4" xfId="13312"/>
    <cellStyle name="Calculation 2 2 2 2 2_Table 2D depn" xfId="13313"/>
    <cellStyle name="Calculation 2 2 2 2 3" xfId="327"/>
    <cellStyle name="Calculation 2 2 2 2 3 2" xfId="328"/>
    <cellStyle name="Calculation 2 2 2 2 3 2 2" xfId="13314"/>
    <cellStyle name="Calculation 2 2 2 2 3 3" xfId="13315"/>
    <cellStyle name="Calculation 2 2 2 2 3_Table 2D depn" xfId="13316"/>
    <cellStyle name="Calculation 2 2 2 2 4" xfId="329"/>
    <cellStyle name="Calculation 2 2 2 2 4 2" xfId="13317"/>
    <cellStyle name="Calculation 2 2 2 2 5" xfId="13318"/>
    <cellStyle name="Calculation 2 2 2 2_Table 2D depn" xfId="13319"/>
    <cellStyle name="Calculation 2 2 2 3" xfId="330"/>
    <cellStyle name="Calculation 2 2 2 3 2" xfId="331"/>
    <cellStyle name="Calculation 2 2 2 3 2 2" xfId="332"/>
    <cellStyle name="Calculation 2 2 2 3 2 2 2" xfId="13320"/>
    <cellStyle name="Calculation 2 2 2 3 2 3" xfId="333"/>
    <cellStyle name="Calculation 2 2 2 3 2 3 2" xfId="13321"/>
    <cellStyle name="Calculation 2 2 2 3 2 4" xfId="13322"/>
    <cellStyle name="Calculation 2 2 2 3 2_Table 2D depn" xfId="13323"/>
    <cellStyle name="Calculation 2 2 2 3 3" xfId="334"/>
    <cellStyle name="Calculation 2 2 2 3 3 2" xfId="335"/>
    <cellStyle name="Calculation 2 2 2 3 3 2 2" xfId="13324"/>
    <cellStyle name="Calculation 2 2 2 3 3 3" xfId="13325"/>
    <cellStyle name="Calculation 2 2 2 3 3_Table 2D depn" xfId="13326"/>
    <cellStyle name="Calculation 2 2 2 3 4" xfId="336"/>
    <cellStyle name="Calculation 2 2 2 3 4 2" xfId="13327"/>
    <cellStyle name="Calculation 2 2 2 3 5" xfId="13328"/>
    <cellStyle name="Calculation 2 2 2 3_Table 2D depn" xfId="13329"/>
    <cellStyle name="Calculation 2 2 2 4" xfId="337"/>
    <cellStyle name="Calculation 2 2 2 4 2" xfId="338"/>
    <cellStyle name="Calculation 2 2 2 4 2 2" xfId="339"/>
    <cellStyle name="Calculation 2 2 2 4 2 2 2" xfId="13330"/>
    <cellStyle name="Calculation 2 2 2 4 2 3" xfId="340"/>
    <cellStyle name="Calculation 2 2 2 4 2 3 2" xfId="13331"/>
    <cellStyle name="Calculation 2 2 2 4 2 4" xfId="13332"/>
    <cellStyle name="Calculation 2 2 2 4 2_Table 2D depn" xfId="13333"/>
    <cellStyle name="Calculation 2 2 2 4 3" xfId="341"/>
    <cellStyle name="Calculation 2 2 2 4 3 2" xfId="342"/>
    <cellStyle name="Calculation 2 2 2 4 3 2 2" xfId="13334"/>
    <cellStyle name="Calculation 2 2 2 4 3 3" xfId="13335"/>
    <cellStyle name="Calculation 2 2 2 4 3_Table 2D depn" xfId="13336"/>
    <cellStyle name="Calculation 2 2 2 4 4" xfId="343"/>
    <cellStyle name="Calculation 2 2 2 4 4 2" xfId="13337"/>
    <cellStyle name="Calculation 2 2 2 4 5" xfId="13338"/>
    <cellStyle name="Calculation 2 2 2 4_Table 2D depn" xfId="13339"/>
    <cellStyle name="Calculation 2 2 2 5" xfId="344"/>
    <cellStyle name="Calculation 2 2 2 5 2" xfId="345"/>
    <cellStyle name="Calculation 2 2 2 5 2 2" xfId="346"/>
    <cellStyle name="Calculation 2 2 2 5 2 2 2" xfId="13340"/>
    <cellStyle name="Calculation 2 2 2 5 2 3" xfId="347"/>
    <cellStyle name="Calculation 2 2 2 5 2 3 2" xfId="13341"/>
    <cellStyle name="Calculation 2 2 2 5 2 4" xfId="13342"/>
    <cellStyle name="Calculation 2 2 2 5 2_Table 2D depn" xfId="13343"/>
    <cellStyle name="Calculation 2 2 2 5 3" xfId="348"/>
    <cellStyle name="Calculation 2 2 2 5 3 2" xfId="349"/>
    <cellStyle name="Calculation 2 2 2 5 3 2 2" xfId="13344"/>
    <cellStyle name="Calculation 2 2 2 5 3 3" xfId="13345"/>
    <cellStyle name="Calculation 2 2 2 5 3_Table 2D depn" xfId="13346"/>
    <cellStyle name="Calculation 2 2 2 5 4" xfId="350"/>
    <cellStyle name="Calculation 2 2 2 5 4 2" xfId="13347"/>
    <cellStyle name="Calculation 2 2 2 5 5" xfId="13348"/>
    <cellStyle name="Calculation 2 2 2 5_Table 2D depn" xfId="13349"/>
    <cellStyle name="Calculation 2 2 2 6" xfId="351"/>
    <cellStyle name="Calculation 2 2 2 6 2" xfId="352"/>
    <cellStyle name="Calculation 2 2 2 6 2 2" xfId="353"/>
    <cellStyle name="Calculation 2 2 2 6 2 2 2" xfId="13350"/>
    <cellStyle name="Calculation 2 2 2 6 2 3" xfId="354"/>
    <cellStyle name="Calculation 2 2 2 6 2 3 2" xfId="13351"/>
    <cellStyle name="Calculation 2 2 2 6 2 4" xfId="13352"/>
    <cellStyle name="Calculation 2 2 2 6 2_Table 2D depn" xfId="13353"/>
    <cellStyle name="Calculation 2 2 2 6 3" xfId="355"/>
    <cellStyle name="Calculation 2 2 2 6 3 2" xfId="356"/>
    <cellStyle name="Calculation 2 2 2 6 3 2 2" xfId="13354"/>
    <cellStyle name="Calculation 2 2 2 6 3 3" xfId="13355"/>
    <cellStyle name="Calculation 2 2 2 6 3_Table 2D depn" xfId="13356"/>
    <cellStyle name="Calculation 2 2 2 6 4" xfId="357"/>
    <cellStyle name="Calculation 2 2 2 6 4 2" xfId="13357"/>
    <cellStyle name="Calculation 2 2 2 6 5" xfId="13358"/>
    <cellStyle name="Calculation 2 2 2 6_Table 2D depn" xfId="13359"/>
    <cellStyle name="Calculation 2 2 2 7" xfId="358"/>
    <cellStyle name="Calculation 2 2 2 7 2" xfId="359"/>
    <cellStyle name="Calculation 2 2 2 7 2 2" xfId="13360"/>
    <cellStyle name="Calculation 2 2 2 7 3" xfId="360"/>
    <cellStyle name="Calculation 2 2 2 7 3 2" xfId="13361"/>
    <cellStyle name="Calculation 2 2 2 7 4" xfId="13362"/>
    <cellStyle name="Calculation 2 2 2 7_Table 2D depn" xfId="13363"/>
    <cellStyle name="Calculation 2 2 2 8" xfId="361"/>
    <cellStyle name="Calculation 2 2 2 8 2" xfId="362"/>
    <cellStyle name="Calculation 2 2 2 8 2 2" xfId="13364"/>
    <cellStyle name="Calculation 2 2 2 8 3" xfId="13365"/>
    <cellStyle name="Calculation 2 2 2 8_Table 2D depn" xfId="13366"/>
    <cellStyle name="Calculation 2 2 2 9" xfId="363"/>
    <cellStyle name="Calculation 2 2 2 9 2" xfId="13367"/>
    <cellStyle name="Calculation 2 2 2_Table 2D depn" xfId="13368"/>
    <cellStyle name="Calculation 2 2 20" xfId="13369"/>
    <cellStyle name="Calculation 2 2 21" xfId="13370"/>
    <cellStyle name="Calculation 2 2 22" xfId="13371"/>
    <cellStyle name="Calculation 2 2 23" xfId="13372"/>
    <cellStyle name="Calculation 2 2 24" xfId="13373"/>
    <cellStyle name="Calculation 2 2 25" xfId="13374"/>
    <cellStyle name="Calculation 2 2 3" xfId="364"/>
    <cellStyle name="Calculation 2 2 3 10" xfId="13375"/>
    <cellStyle name="Calculation 2 2 3 2" xfId="365"/>
    <cellStyle name="Calculation 2 2 3 2 2" xfId="366"/>
    <cellStyle name="Calculation 2 2 3 2 2 2" xfId="367"/>
    <cellStyle name="Calculation 2 2 3 2 2 2 2" xfId="13376"/>
    <cellStyle name="Calculation 2 2 3 2 2 3" xfId="368"/>
    <cellStyle name="Calculation 2 2 3 2 2 3 2" xfId="13377"/>
    <cellStyle name="Calculation 2 2 3 2 2 4" xfId="13378"/>
    <cellStyle name="Calculation 2 2 3 2 2_Table 2D depn" xfId="13379"/>
    <cellStyle name="Calculation 2 2 3 2 3" xfId="369"/>
    <cellStyle name="Calculation 2 2 3 2 3 2" xfId="370"/>
    <cellStyle name="Calculation 2 2 3 2 3 2 2" xfId="13380"/>
    <cellStyle name="Calculation 2 2 3 2 3 3" xfId="13381"/>
    <cellStyle name="Calculation 2 2 3 2 3_Table 2D depn" xfId="13382"/>
    <cellStyle name="Calculation 2 2 3 2 4" xfId="371"/>
    <cellStyle name="Calculation 2 2 3 2 4 2" xfId="13383"/>
    <cellStyle name="Calculation 2 2 3 2 5" xfId="13384"/>
    <cellStyle name="Calculation 2 2 3 2_Table 2D depn" xfId="13385"/>
    <cellStyle name="Calculation 2 2 3 3" xfId="372"/>
    <cellStyle name="Calculation 2 2 3 3 2" xfId="373"/>
    <cellStyle name="Calculation 2 2 3 3 2 2" xfId="374"/>
    <cellStyle name="Calculation 2 2 3 3 2 2 2" xfId="13386"/>
    <cellStyle name="Calculation 2 2 3 3 2 3" xfId="375"/>
    <cellStyle name="Calculation 2 2 3 3 2 3 2" xfId="13387"/>
    <cellStyle name="Calculation 2 2 3 3 2 4" xfId="13388"/>
    <cellStyle name="Calculation 2 2 3 3 2_Table 2D depn" xfId="13389"/>
    <cellStyle name="Calculation 2 2 3 3 3" xfId="376"/>
    <cellStyle name="Calculation 2 2 3 3 3 2" xfId="377"/>
    <cellStyle name="Calculation 2 2 3 3 3 2 2" xfId="13390"/>
    <cellStyle name="Calculation 2 2 3 3 3 3" xfId="13391"/>
    <cellStyle name="Calculation 2 2 3 3 3_Table 2D depn" xfId="13392"/>
    <cellStyle name="Calculation 2 2 3 3 4" xfId="378"/>
    <cellStyle name="Calculation 2 2 3 3 4 2" xfId="13393"/>
    <cellStyle name="Calculation 2 2 3 3 5" xfId="13394"/>
    <cellStyle name="Calculation 2 2 3 3_Table 2D depn" xfId="13395"/>
    <cellStyle name="Calculation 2 2 3 4" xfId="379"/>
    <cellStyle name="Calculation 2 2 3 4 2" xfId="380"/>
    <cellStyle name="Calculation 2 2 3 4 2 2" xfId="381"/>
    <cellStyle name="Calculation 2 2 3 4 2 2 2" xfId="13396"/>
    <cellStyle name="Calculation 2 2 3 4 2 3" xfId="382"/>
    <cellStyle name="Calculation 2 2 3 4 2 3 2" xfId="13397"/>
    <cellStyle name="Calculation 2 2 3 4 2 4" xfId="13398"/>
    <cellStyle name="Calculation 2 2 3 4 2_Table 2D depn" xfId="13399"/>
    <cellStyle name="Calculation 2 2 3 4 3" xfId="383"/>
    <cellStyle name="Calculation 2 2 3 4 3 2" xfId="384"/>
    <cellStyle name="Calculation 2 2 3 4 3 2 2" xfId="13400"/>
    <cellStyle name="Calculation 2 2 3 4 3 3" xfId="13401"/>
    <cellStyle name="Calculation 2 2 3 4 3_Table 2D depn" xfId="13402"/>
    <cellStyle name="Calculation 2 2 3 4 4" xfId="385"/>
    <cellStyle name="Calculation 2 2 3 4 4 2" xfId="13403"/>
    <cellStyle name="Calculation 2 2 3 4 5" xfId="13404"/>
    <cellStyle name="Calculation 2 2 3 4_Table 2D depn" xfId="13405"/>
    <cellStyle name="Calculation 2 2 3 5" xfId="386"/>
    <cellStyle name="Calculation 2 2 3 5 2" xfId="387"/>
    <cellStyle name="Calculation 2 2 3 5 2 2" xfId="388"/>
    <cellStyle name="Calculation 2 2 3 5 2 2 2" xfId="13406"/>
    <cellStyle name="Calculation 2 2 3 5 2 3" xfId="389"/>
    <cellStyle name="Calculation 2 2 3 5 2 3 2" xfId="13407"/>
    <cellStyle name="Calculation 2 2 3 5 2 4" xfId="13408"/>
    <cellStyle name="Calculation 2 2 3 5 2_Table 2D depn" xfId="13409"/>
    <cellStyle name="Calculation 2 2 3 5 3" xfId="390"/>
    <cellStyle name="Calculation 2 2 3 5 3 2" xfId="391"/>
    <cellStyle name="Calculation 2 2 3 5 3 2 2" xfId="13410"/>
    <cellStyle name="Calculation 2 2 3 5 3 3" xfId="13411"/>
    <cellStyle name="Calculation 2 2 3 5 3_Table 2D depn" xfId="13412"/>
    <cellStyle name="Calculation 2 2 3 5 4" xfId="392"/>
    <cellStyle name="Calculation 2 2 3 5 4 2" xfId="13413"/>
    <cellStyle name="Calculation 2 2 3 5 5" xfId="13414"/>
    <cellStyle name="Calculation 2 2 3 5_Table 2D depn" xfId="13415"/>
    <cellStyle name="Calculation 2 2 3 6" xfId="393"/>
    <cellStyle name="Calculation 2 2 3 6 2" xfId="394"/>
    <cellStyle name="Calculation 2 2 3 6 2 2" xfId="395"/>
    <cellStyle name="Calculation 2 2 3 6 2 2 2" xfId="13416"/>
    <cellStyle name="Calculation 2 2 3 6 2 3" xfId="396"/>
    <cellStyle name="Calculation 2 2 3 6 2 3 2" xfId="13417"/>
    <cellStyle name="Calculation 2 2 3 6 2 4" xfId="13418"/>
    <cellStyle name="Calculation 2 2 3 6 2_Table 2D depn" xfId="13419"/>
    <cellStyle name="Calculation 2 2 3 6 3" xfId="397"/>
    <cellStyle name="Calculation 2 2 3 6 3 2" xfId="398"/>
    <cellStyle name="Calculation 2 2 3 6 3 2 2" xfId="13420"/>
    <cellStyle name="Calculation 2 2 3 6 3 3" xfId="13421"/>
    <cellStyle name="Calculation 2 2 3 6 3_Table 2D depn" xfId="13422"/>
    <cellStyle name="Calculation 2 2 3 6 4" xfId="399"/>
    <cellStyle name="Calculation 2 2 3 6 4 2" xfId="13423"/>
    <cellStyle name="Calculation 2 2 3 6 5" xfId="13424"/>
    <cellStyle name="Calculation 2 2 3 6_Table 2D depn" xfId="13425"/>
    <cellStyle name="Calculation 2 2 3 7" xfId="400"/>
    <cellStyle name="Calculation 2 2 3 7 2" xfId="401"/>
    <cellStyle name="Calculation 2 2 3 7 2 2" xfId="13426"/>
    <cellStyle name="Calculation 2 2 3 7 3" xfId="402"/>
    <cellStyle name="Calculation 2 2 3 7 3 2" xfId="13427"/>
    <cellStyle name="Calculation 2 2 3 7 4" xfId="13428"/>
    <cellStyle name="Calculation 2 2 3 7_Table 2D depn" xfId="13429"/>
    <cellStyle name="Calculation 2 2 3 8" xfId="403"/>
    <cellStyle name="Calculation 2 2 3 8 2" xfId="404"/>
    <cellStyle name="Calculation 2 2 3 8 2 2" xfId="13430"/>
    <cellStyle name="Calculation 2 2 3 8 3" xfId="13431"/>
    <cellStyle name="Calculation 2 2 3 8_Table 2D depn" xfId="13432"/>
    <cellStyle name="Calculation 2 2 3 9" xfId="405"/>
    <cellStyle name="Calculation 2 2 3 9 2" xfId="13433"/>
    <cellStyle name="Calculation 2 2 3_Table 2D depn" xfId="13434"/>
    <cellStyle name="Calculation 2 2 4" xfId="406"/>
    <cellStyle name="Calculation 2 2 4 10" xfId="13435"/>
    <cellStyle name="Calculation 2 2 4 2" xfId="407"/>
    <cellStyle name="Calculation 2 2 4 2 2" xfId="408"/>
    <cellStyle name="Calculation 2 2 4 2 2 2" xfId="409"/>
    <cellStyle name="Calculation 2 2 4 2 2 2 2" xfId="13436"/>
    <cellStyle name="Calculation 2 2 4 2 2 3" xfId="410"/>
    <cellStyle name="Calculation 2 2 4 2 2 3 2" xfId="13437"/>
    <cellStyle name="Calculation 2 2 4 2 2 4" xfId="13438"/>
    <cellStyle name="Calculation 2 2 4 2 2_Table 2D depn" xfId="13439"/>
    <cellStyle name="Calculation 2 2 4 2 3" xfId="411"/>
    <cellStyle name="Calculation 2 2 4 2 3 2" xfId="412"/>
    <cellStyle name="Calculation 2 2 4 2 3 2 2" xfId="13440"/>
    <cellStyle name="Calculation 2 2 4 2 3 3" xfId="13441"/>
    <cellStyle name="Calculation 2 2 4 2 3_Table 2D depn" xfId="13442"/>
    <cellStyle name="Calculation 2 2 4 2 4" xfId="413"/>
    <cellStyle name="Calculation 2 2 4 2 4 2" xfId="13443"/>
    <cellStyle name="Calculation 2 2 4 2 5" xfId="13444"/>
    <cellStyle name="Calculation 2 2 4 2_Table 2D depn" xfId="13445"/>
    <cellStyle name="Calculation 2 2 4 3" xfId="414"/>
    <cellStyle name="Calculation 2 2 4 3 2" xfId="415"/>
    <cellStyle name="Calculation 2 2 4 3 2 2" xfId="416"/>
    <cellStyle name="Calculation 2 2 4 3 2 2 2" xfId="13446"/>
    <cellStyle name="Calculation 2 2 4 3 2 3" xfId="417"/>
    <cellStyle name="Calculation 2 2 4 3 2 3 2" xfId="13447"/>
    <cellStyle name="Calculation 2 2 4 3 2 4" xfId="13448"/>
    <cellStyle name="Calculation 2 2 4 3 2_Table 2D depn" xfId="13449"/>
    <cellStyle name="Calculation 2 2 4 3 3" xfId="418"/>
    <cellStyle name="Calculation 2 2 4 3 3 2" xfId="419"/>
    <cellStyle name="Calculation 2 2 4 3 3 2 2" xfId="13450"/>
    <cellStyle name="Calculation 2 2 4 3 3 3" xfId="13451"/>
    <cellStyle name="Calculation 2 2 4 3 3_Table 2D depn" xfId="13452"/>
    <cellStyle name="Calculation 2 2 4 3 4" xfId="420"/>
    <cellStyle name="Calculation 2 2 4 3 4 2" xfId="13453"/>
    <cellStyle name="Calculation 2 2 4 3 5" xfId="13454"/>
    <cellStyle name="Calculation 2 2 4 3_Table 2D depn" xfId="13455"/>
    <cellStyle name="Calculation 2 2 4 4" xfId="421"/>
    <cellStyle name="Calculation 2 2 4 4 2" xfId="422"/>
    <cellStyle name="Calculation 2 2 4 4 2 2" xfId="423"/>
    <cellStyle name="Calculation 2 2 4 4 2 2 2" xfId="13456"/>
    <cellStyle name="Calculation 2 2 4 4 2 3" xfId="424"/>
    <cellStyle name="Calculation 2 2 4 4 2 3 2" xfId="13457"/>
    <cellStyle name="Calculation 2 2 4 4 2 4" xfId="13458"/>
    <cellStyle name="Calculation 2 2 4 4 2_Table 2D depn" xfId="13459"/>
    <cellStyle name="Calculation 2 2 4 4 3" xfId="425"/>
    <cellStyle name="Calculation 2 2 4 4 3 2" xfId="426"/>
    <cellStyle name="Calculation 2 2 4 4 3 2 2" xfId="13460"/>
    <cellStyle name="Calculation 2 2 4 4 3 3" xfId="13461"/>
    <cellStyle name="Calculation 2 2 4 4 3_Table 2D depn" xfId="13462"/>
    <cellStyle name="Calculation 2 2 4 4 4" xfId="427"/>
    <cellStyle name="Calculation 2 2 4 4 4 2" xfId="13463"/>
    <cellStyle name="Calculation 2 2 4 4 5" xfId="13464"/>
    <cellStyle name="Calculation 2 2 4 4_Table 2D depn" xfId="13465"/>
    <cellStyle name="Calculation 2 2 4 5" xfId="428"/>
    <cellStyle name="Calculation 2 2 4 5 2" xfId="429"/>
    <cellStyle name="Calculation 2 2 4 5 2 2" xfId="430"/>
    <cellStyle name="Calculation 2 2 4 5 2 2 2" xfId="13466"/>
    <cellStyle name="Calculation 2 2 4 5 2 3" xfId="431"/>
    <cellStyle name="Calculation 2 2 4 5 2 3 2" xfId="13467"/>
    <cellStyle name="Calculation 2 2 4 5 2 4" xfId="13468"/>
    <cellStyle name="Calculation 2 2 4 5 2_Table 2D depn" xfId="13469"/>
    <cellStyle name="Calculation 2 2 4 5 3" xfId="432"/>
    <cellStyle name="Calculation 2 2 4 5 3 2" xfId="433"/>
    <cellStyle name="Calculation 2 2 4 5 3 2 2" xfId="13470"/>
    <cellStyle name="Calculation 2 2 4 5 3 3" xfId="13471"/>
    <cellStyle name="Calculation 2 2 4 5 3_Table 2D depn" xfId="13472"/>
    <cellStyle name="Calculation 2 2 4 5 4" xfId="434"/>
    <cellStyle name="Calculation 2 2 4 5 4 2" xfId="13473"/>
    <cellStyle name="Calculation 2 2 4 5 5" xfId="13474"/>
    <cellStyle name="Calculation 2 2 4 5_Table 2D depn" xfId="13475"/>
    <cellStyle name="Calculation 2 2 4 6" xfId="435"/>
    <cellStyle name="Calculation 2 2 4 6 2" xfId="436"/>
    <cellStyle name="Calculation 2 2 4 6 2 2" xfId="437"/>
    <cellStyle name="Calculation 2 2 4 6 2 2 2" xfId="13476"/>
    <cellStyle name="Calculation 2 2 4 6 2 3" xfId="438"/>
    <cellStyle name="Calculation 2 2 4 6 2 3 2" xfId="13477"/>
    <cellStyle name="Calculation 2 2 4 6 2 4" xfId="13478"/>
    <cellStyle name="Calculation 2 2 4 6 2_Table 2D depn" xfId="13479"/>
    <cellStyle name="Calculation 2 2 4 6 3" xfId="439"/>
    <cellStyle name="Calculation 2 2 4 6 3 2" xfId="440"/>
    <cellStyle name="Calculation 2 2 4 6 3 2 2" xfId="13480"/>
    <cellStyle name="Calculation 2 2 4 6 3 3" xfId="13481"/>
    <cellStyle name="Calculation 2 2 4 6 3_Table 2D depn" xfId="13482"/>
    <cellStyle name="Calculation 2 2 4 6 4" xfId="441"/>
    <cellStyle name="Calculation 2 2 4 6 4 2" xfId="13483"/>
    <cellStyle name="Calculation 2 2 4 6 5" xfId="13484"/>
    <cellStyle name="Calculation 2 2 4 6_Table 2D depn" xfId="13485"/>
    <cellStyle name="Calculation 2 2 4 7" xfId="442"/>
    <cellStyle name="Calculation 2 2 4 7 2" xfId="443"/>
    <cellStyle name="Calculation 2 2 4 7 2 2" xfId="13486"/>
    <cellStyle name="Calculation 2 2 4 7 3" xfId="444"/>
    <cellStyle name="Calculation 2 2 4 7 3 2" xfId="13487"/>
    <cellStyle name="Calculation 2 2 4 7 4" xfId="13488"/>
    <cellStyle name="Calculation 2 2 4 7_Table 2D depn" xfId="13489"/>
    <cellStyle name="Calculation 2 2 4 8" xfId="445"/>
    <cellStyle name="Calculation 2 2 4 8 2" xfId="446"/>
    <cellStyle name="Calculation 2 2 4 8 2 2" xfId="13490"/>
    <cellStyle name="Calculation 2 2 4 8 3" xfId="13491"/>
    <cellStyle name="Calculation 2 2 4 8_Table 2D depn" xfId="13492"/>
    <cellStyle name="Calculation 2 2 4 9" xfId="447"/>
    <cellStyle name="Calculation 2 2 4 9 2" xfId="13493"/>
    <cellStyle name="Calculation 2 2 4_Table 2D depn" xfId="13494"/>
    <cellStyle name="Calculation 2 2 5" xfId="448"/>
    <cellStyle name="Calculation 2 2 5 10" xfId="13495"/>
    <cellStyle name="Calculation 2 2 5 2" xfId="449"/>
    <cellStyle name="Calculation 2 2 5 2 2" xfId="450"/>
    <cellStyle name="Calculation 2 2 5 2 2 2" xfId="451"/>
    <cellStyle name="Calculation 2 2 5 2 2 2 2" xfId="13496"/>
    <cellStyle name="Calculation 2 2 5 2 2 3" xfId="452"/>
    <cellStyle name="Calculation 2 2 5 2 2 3 2" xfId="13497"/>
    <cellStyle name="Calculation 2 2 5 2 2 4" xfId="13498"/>
    <cellStyle name="Calculation 2 2 5 2 2_Table 2D depn" xfId="13499"/>
    <cellStyle name="Calculation 2 2 5 2 3" xfId="453"/>
    <cellStyle name="Calculation 2 2 5 2 3 2" xfId="454"/>
    <cellStyle name="Calculation 2 2 5 2 3 2 2" xfId="13500"/>
    <cellStyle name="Calculation 2 2 5 2 3 3" xfId="13501"/>
    <cellStyle name="Calculation 2 2 5 2 3_Table 2D depn" xfId="13502"/>
    <cellStyle name="Calculation 2 2 5 2 4" xfId="455"/>
    <cellStyle name="Calculation 2 2 5 2 4 2" xfId="13503"/>
    <cellStyle name="Calculation 2 2 5 2 5" xfId="13504"/>
    <cellStyle name="Calculation 2 2 5 2_Table 2D depn" xfId="13505"/>
    <cellStyle name="Calculation 2 2 5 3" xfId="456"/>
    <cellStyle name="Calculation 2 2 5 3 2" xfId="457"/>
    <cellStyle name="Calculation 2 2 5 3 2 2" xfId="458"/>
    <cellStyle name="Calculation 2 2 5 3 2 2 2" xfId="13506"/>
    <cellStyle name="Calculation 2 2 5 3 2 3" xfId="459"/>
    <cellStyle name="Calculation 2 2 5 3 2 3 2" xfId="13507"/>
    <cellStyle name="Calculation 2 2 5 3 2 4" xfId="13508"/>
    <cellStyle name="Calculation 2 2 5 3 2_Table 2D depn" xfId="13509"/>
    <cellStyle name="Calculation 2 2 5 3 3" xfId="460"/>
    <cellStyle name="Calculation 2 2 5 3 3 2" xfId="461"/>
    <cellStyle name="Calculation 2 2 5 3 3 2 2" xfId="13510"/>
    <cellStyle name="Calculation 2 2 5 3 3 3" xfId="13511"/>
    <cellStyle name="Calculation 2 2 5 3 3_Table 2D depn" xfId="13512"/>
    <cellStyle name="Calculation 2 2 5 3 4" xfId="462"/>
    <cellStyle name="Calculation 2 2 5 3 4 2" xfId="13513"/>
    <cellStyle name="Calculation 2 2 5 3 5" xfId="13514"/>
    <cellStyle name="Calculation 2 2 5 3_Table 2D depn" xfId="13515"/>
    <cellStyle name="Calculation 2 2 5 4" xfId="463"/>
    <cellStyle name="Calculation 2 2 5 4 2" xfId="464"/>
    <cellStyle name="Calculation 2 2 5 4 2 2" xfId="465"/>
    <cellStyle name="Calculation 2 2 5 4 2 2 2" xfId="13516"/>
    <cellStyle name="Calculation 2 2 5 4 2 3" xfId="466"/>
    <cellStyle name="Calculation 2 2 5 4 2 3 2" xfId="13517"/>
    <cellStyle name="Calculation 2 2 5 4 2 4" xfId="13518"/>
    <cellStyle name="Calculation 2 2 5 4 2_Table 2D depn" xfId="13519"/>
    <cellStyle name="Calculation 2 2 5 4 3" xfId="467"/>
    <cellStyle name="Calculation 2 2 5 4 3 2" xfId="468"/>
    <cellStyle name="Calculation 2 2 5 4 3 2 2" xfId="13520"/>
    <cellStyle name="Calculation 2 2 5 4 3 3" xfId="13521"/>
    <cellStyle name="Calculation 2 2 5 4 3_Table 2D depn" xfId="13522"/>
    <cellStyle name="Calculation 2 2 5 4 4" xfId="469"/>
    <cellStyle name="Calculation 2 2 5 4 4 2" xfId="13523"/>
    <cellStyle name="Calculation 2 2 5 4 5" xfId="13524"/>
    <cellStyle name="Calculation 2 2 5 4_Table 2D depn" xfId="13525"/>
    <cellStyle name="Calculation 2 2 5 5" xfId="470"/>
    <cellStyle name="Calculation 2 2 5 5 2" xfId="471"/>
    <cellStyle name="Calculation 2 2 5 5 2 2" xfId="472"/>
    <cellStyle name="Calculation 2 2 5 5 2 2 2" xfId="13526"/>
    <cellStyle name="Calculation 2 2 5 5 2 3" xfId="473"/>
    <cellStyle name="Calculation 2 2 5 5 2 3 2" xfId="13527"/>
    <cellStyle name="Calculation 2 2 5 5 2 4" xfId="13528"/>
    <cellStyle name="Calculation 2 2 5 5 2_Table 2D depn" xfId="13529"/>
    <cellStyle name="Calculation 2 2 5 5 3" xfId="474"/>
    <cellStyle name="Calculation 2 2 5 5 3 2" xfId="475"/>
    <cellStyle name="Calculation 2 2 5 5 3 2 2" xfId="13530"/>
    <cellStyle name="Calculation 2 2 5 5 3 3" xfId="13531"/>
    <cellStyle name="Calculation 2 2 5 5 3_Table 2D depn" xfId="13532"/>
    <cellStyle name="Calculation 2 2 5 5 4" xfId="476"/>
    <cellStyle name="Calculation 2 2 5 5 4 2" xfId="13533"/>
    <cellStyle name="Calculation 2 2 5 5 5" xfId="13534"/>
    <cellStyle name="Calculation 2 2 5 5_Table 2D depn" xfId="13535"/>
    <cellStyle name="Calculation 2 2 5 6" xfId="477"/>
    <cellStyle name="Calculation 2 2 5 6 2" xfId="478"/>
    <cellStyle name="Calculation 2 2 5 6 2 2" xfId="479"/>
    <cellStyle name="Calculation 2 2 5 6 2 2 2" xfId="13536"/>
    <cellStyle name="Calculation 2 2 5 6 2 3" xfId="480"/>
    <cellStyle name="Calculation 2 2 5 6 2 3 2" xfId="13537"/>
    <cellStyle name="Calculation 2 2 5 6 2 4" xfId="13538"/>
    <cellStyle name="Calculation 2 2 5 6 2_Table 2D depn" xfId="13539"/>
    <cellStyle name="Calculation 2 2 5 6 3" xfId="481"/>
    <cellStyle name="Calculation 2 2 5 6 3 2" xfId="482"/>
    <cellStyle name="Calculation 2 2 5 6 3 2 2" xfId="13540"/>
    <cellStyle name="Calculation 2 2 5 6 3 3" xfId="13541"/>
    <cellStyle name="Calculation 2 2 5 6 3_Table 2D depn" xfId="13542"/>
    <cellStyle name="Calculation 2 2 5 6 4" xfId="483"/>
    <cellStyle name="Calculation 2 2 5 6 4 2" xfId="13543"/>
    <cellStyle name="Calculation 2 2 5 6 5" xfId="13544"/>
    <cellStyle name="Calculation 2 2 5 6_Table 2D depn" xfId="13545"/>
    <cellStyle name="Calculation 2 2 5 7" xfId="484"/>
    <cellStyle name="Calculation 2 2 5 7 2" xfId="485"/>
    <cellStyle name="Calculation 2 2 5 7 2 2" xfId="13546"/>
    <cellStyle name="Calculation 2 2 5 7 3" xfId="486"/>
    <cellStyle name="Calculation 2 2 5 7 3 2" xfId="13547"/>
    <cellStyle name="Calculation 2 2 5 7 4" xfId="13548"/>
    <cellStyle name="Calculation 2 2 5 7_Table 2D depn" xfId="13549"/>
    <cellStyle name="Calculation 2 2 5 8" xfId="487"/>
    <cellStyle name="Calculation 2 2 5 8 2" xfId="488"/>
    <cellStyle name="Calculation 2 2 5 8 2 2" xfId="13550"/>
    <cellStyle name="Calculation 2 2 5 8 3" xfId="13551"/>
    <cellStyle name="Calculation 2 2 5 8_Table 2D depn" xfId="13552"/>
    <cellStyle name="Calculation 2 2 5 9" xfId="489"/>
    <cellStyle name="Calculation 2 2 5 9 2" xfId="13553"/>
    <cellStyle name="Calculation 2 2 5_Table 2D depn" xfId="13554"/>
    <cellStyle name="Calculation 2 2 6" xfId="490"/>
    <cellStyle name="Calculation 2 2 6 2" xfId="491"/>
    <cellStyle name="Calculation 2 2 6 2 2" xfId="492"/>
    <cellStyle name="Calculation 2 2 6 2 2 2" xfId="13555"/>
    <cellStyle name="Calculation 2 2 6 2 3" xfId="493"/>
    <cellStyle name="Calculation 2 2 6 2 3 2" xfId="13556"/>
    <cellStyle name="Calculation 2 2 6 2 4" xfId="13557"/>
    <cellStyle name="Calculation 2 2 6 2_Table 2D depn" xfId="13558"/>
    <cellStyle name="Calculation 2 2 6 3" xfId="494"/>
    <cellStyle name="Calculation 2 2 6 3 2" xfId="495"/>
    <cellStyle name="Calculation 2 2 6 3 2 2" xfId="13559"/>
    <cellStyle name="Calculation 2 2 6 3 3" xfId="13560"/>
    <cellStyle name="Calculation 2 2 6 3_Table 2D depn" xfId="13561"/>
    <cellStyle name="Calculation 2 2 6 4" xfId="496"/>
    <cellStyle name="Calculation 2 2 6 4 2" xfId="13562"/>
    <cellStyle name="Calculation 2 2 6 5" xfId="13563"/>
    <cellStyle name="Calculation 2 2 6_Table 2D depn" xfId="13564"/>
    <cellStyle name="Calculation 2 2 7" xfId="497"/>
    <cellStyle name="Calculation 2 2 7 2" xfId="498"/>
    <cellStyle name="Calculation 2 2 7 2 2" xfId="499"/>
    <cellStyle name="Calculation 2 2 7 2 2 2" xfId="13565"/>
    <cellStyle name="Calculation 2 2 7 2 3" xfId="500"/>
    <cellStyle name="Calculation 2 2 7 2 3 2" xfId="13566"/>
    <cellStyle name="Calculation 2 2 7 2 4" xfId="13567"/>
    <cellStyle name="Calculation 2 2 7 2_Table 2D depn" xfId="13568"/>
    <cellStyle name="Calculation 2 2 7 3" xfId="501"/>
    <cellStyle name="Calculation 2 2 7 3 2" xfId="502"/>
    <cellStyle name="Calculation 2 2 7 3 2 2" xfId="13569"/>
    <cellStyle name="Calculation 2 2 7 3 3" xfId="13570"/>
    <cellStyle name="Calculation 2 2 7 3_Table 2D depn" xfId="13571"/>
    <cellStyle name="Calculation 2 2 7 4" xfId="503"/>
    <cellStyle name="Calculation 2 2 7 4 2" xfId="13572"/>
    <cellStyle name="Calculation 2 2 7 5" xfId="13573"/>
    <cellStyle name="Calculation 2 2 7_Table 2D depn" xfId="13574"/>
    <cellStyle name="Calculation 2 2 8" xfId="504"/>
    <cellStyle name="Calculation 2 2 8 2" xfId="505"/>
    <cellStyle name="Calculation 2 2 8 2 2" xfId="506"/>
    <cellStyle name="Calculation 2 2 8 2 2 2" xfId="13575"/>
    <cellStyle name="Calculation 2 2 8 2 3" xfId="507"/>
    <cellStyle name="Calculation 2 2 8 2 3 2" xfId="13576"/>
    <cellStyle name="Calculation 2 2 8 2 4" xfId="13577"/>
    <cellStyle name="Calculation 2 2 8 2_Table 2D depn" xfId="13578"/>
    <cellStyle name="Calculation 2 2 8 3" xfId="508"/>
    <cellStyle name="Calculation 2 2 8 3 2" xfId="509"/>
    <cellStyle name="Calculation 2 2 8 3 2 2" xfId="13579"/>
    <cellStyle name="Calculation 2 2 8 3 3" xfId="13580"/>
    <cellStyle name="Calculation 2 2 8 3_Table 2D depn" xfId="13581"/>
    <cellStyle name="Calculation 2 2 8 4" xfId="510"/>
    <cellStyle name="Calculation 2 2 8 4 2" xfId="13582"/>
    <cellStyle name="Calculation 2 2 8 5" xfId="13583"/>
    <cellStyle name="Calculation 2 2 8_Table 2D depn" xfId="13584"/>
    <cellStyle name="Calculation 2 2 9" xfId="511"/>
    <cellStyle name="Calculation 2 2 9 2" xfId="512"/>
    <cellStyle name="Calculation 2 2 9 2 2" xfId="513"/>
    <cellStyle name="Calculation 2 2 9 2 2 2" xfId="13585"/>
    <cellStyle name="Calculation 2 2 9 2 3" xfId="514"/>
    <cellStyle name="Calculation 2 2 9 2 3 2" xfId="13586"/>
    <cellStyle name="Calculation 2 2 9 2 4" xfId="13587"/>
    <cellStyle name="Calculation 2 2 9 2_Table 2D depn" xfId="13588"/>
    <cellStyle name="Calculation 2 2 9 3" xfId="515"/>
    <cellStyle name="Calculation 2 2 9 3 2" xfId="516"/>
    <cellStyle name="Calculation 2 2 9 3 2 2" xfId="13589"/>
    <cellStyle name="Calculation 2 2 9 3 3" xfId="13590"/>
    <cellStyle name="Calculation 2 2 9 3_Table 2D depn" xfId="13591"/>
    <cellStyle name="Calculation 2 2 9 4" xfId="517"/>
    <cellStyle name="Calculation 2 2 9 4 2" xfId="13592"/>
    <cellStyle name="Calculation 2 2 9 5" xfId="13593"/>
    <cellStyle name="Calculation 2 2 9_Table 2D depn" xfId="13594"/>
    <cellStyle name="Calculation 2 2_4F" xfId="13595"/>
    <cellStyle name="Calculation 2 20" xfId="518"/>
    <cellStyle name="Calculation 2 20 2" xfId="13596"/>
    <cellStyle name="Calculation 2 21" xfId="519"/>
    <cellStyle name="Calculation 2 21 2" xfId="13597"/>
    <cellStyle name="Calculation 2 22" xfId="13598"/>
    <cellStyle name="Calculation 2 23" xfId="13599"/>
    <cellStyle name="Calculation 2 24" xfId="13600"/>
    <cellStyle name="Calculation 2 25" xfId="13601"/>
    <cellStyle name="Calculation 2 26" xfId="13602"/>
    <cellStyle name="Calculation 2 27" xfId="13603"/>
    <cellStyle name="Calculation 2 28" xfId="13604"/>
    <cellStyle name="Calculation 2 29" xfId="13605"/>
    <cellStyle name="Calculation 2 3" xfId="520"/>
    <cellStyle name="Calculation 2 3 10" xfId="521"/>
    <cellStyle name="Calculation 2 3 10 2" xfId="522"/>
    <cellStyle name="Calculation 2 3 10 2 2" xfId="523"/>
    <cellStyle name="Calculation 2 3 10 2 2 2" xfId="13606"/>
    <cellStyle name="Calculation 2 3 10 2 3" xfId="524"/>
    <cellStyle name="Calculation 2 3 10 2 3 2" xfId="13607"/>
    <cellStyle name="Calculation 2 3 10 2 4" xfId="13608"/>
    <cellStyle name="Calculation 2 3 10 2_Table 2D depn" xfId="13609"/>
    <cellStyle name="Calculation 2 3 10 3" xfId="525"/>
    <cellStyle name="Calculation 2 3 10 3 2" xfId="526"/>
    <cellStyle name="Calculation 2 3 10 3 2 2" xfId="13610"/>
    <cellStyle name="Calculation 2 3 10 3 3" xfId="13611"/>
    <cellStyle name="Calculation 2 3 10 3_Table 2D depn" xfId="13612"/>
    <cellStyle name="Calculation 2 3 10 4" xfId="527"/>
    <cellStyle name="Calculation 2 3 10 4 2" xfId="13613"/>
    <cellStyle name="Calculation 2 3 10 5" xfId="13614"/>
    <cellStyle name="Calculation 2 3 10_Table 2D depn" xfId="13615"/>
    <cellStyle name="Calculation 2 3 11" xfId="528"/>
    <cellStyle name="Calculation 2 3 11 2" xfId="529"/>
    <cellStyle name="Calculation 2 3 11 2 2" xfId="530"/>
    <cellStyle name="Calculation 2 3 11 2 2 2" xfId="13616"/>
    <cellStyle name="Calculation 2 3 11 2 3" xfId="531"/>
    <cellStyle name="Calculation 2 3 11 2 3 2" xfId="13617"/>
    <cellStyle name="Calculation 2 3 11 2 4" xfId="13618"/>
    <cellStyle name="Calculation 2 3 11 2_Table 2D depn" xfId="13619"/>
    <cellStyle name="Calculation 2 3 11 3" xfId="532"/>
    <cellStyle name="Calculation 2 3 11 3 2" xfId="533"/>
    <cellStyle name="Calculation 2 3 11 3 2 2" xfId="13620"/>
    <cellStyle name="Calculation 2 3 11 3 3" xfId="13621"/>
    <cellStyle name="Calculation 2 3 11 3_Table 2D depn" xfId="13622"/>
    <cellStyle name="Calculation 2 3 11 4" xfId="534"/>
    <cellStyle name="Calculation 2 3 11 4 2" xfId="13623"/>
    <cellStyle name="Calculation 2 3 11 5" xfId="13624"/>
    <cellStyle name="Calculation 2 3 11_Table 2D depn" xfId="13625"/>
    <cellStyle name="Calculation 2 3 12" xfId="535"/>
    <cellStyle name="Calculation 2 3 12 2" xfId="536"/>
    <cellStyle name="Calculation 2 3 12 2 2" xfId="13626"/>
    <cellStyle name="Calculation 2 3 12 3" xfId="537"/>
    <cellStyle name="Calculation 2 3 12 3 2" xfId="13627"/>
    <cellStyle name="Calculation 2 3 12 4" xfId="13628"/>
    <cellStyle name="Calculation 2 3 12_Table 2D depn" xfId="13629"/>
    <cellStyle name="Calculation 2 3 13" xfId="538"/>
    <cellStyle name="Calculation 2 3 13 2" xfId="539"/>
    <cellStyle name="Calculation 2 3 13 2 2" xfId="13630"/>
    <cellStyle name="Calculation 2 3 13 3" xfId="13631"/>
    <cellStyle name="Calculation 2 3 13_Table 2D depn" xfId="13632"/>
    <cellStyle name="Calculation 2 3 14" xfId="540"/>
    <cellStyle name="Calculation 2 3 14 2" xfId="13633"/>
    <cellStyle name="Calculation 2 3 15" xfId="13634"/>
    <cellStyle name="Calculation 2 3 16" xfId="13635"/>
    <cellStyle name="Calculation 2 3 17" xfId="13636"/>
    <cellStyle name="Calculation 2 3 18" xfId="13637"/>
    <cellStyle name="Calculation 2 3 19" xfId="13638"/>
    <cellStyle name="Calculation 2 3 2" xfId="541"/>
    <cellStyle name="Calculation 2 3 2 10" xfId="13639"/>
    <cellStyle name="Calculation 2 3 2 2" xfId="542"/>
    <cellStyle name="Calculation 2 3 2 2 2" xfId="543"/>
    <cellStyle name="Calculation 2 3 2 2 2 2" xfId="544"/>
    <cellStyle name="Calculation 2 3 2 2 2 2 2" xfId="13640"/>
    <cellStyle name="Calculation 2 3 2 2 2 3" xfId="545"/>
    <cellStyle name="Calculation 2 3 2 2 2 3 2" xfId="13641"/>
    <cellStyle name="Calculation 2 3 2 2 2 4" xfId="13642"/>
    <cellStyle name="Calculation 2 3 2 2 2_Table 2D depn" xfId="13643"/>
    <cellStyle name="Calculation 2 3 2 2 3" xfId="546"/>
    <cellStyle name="Calculation 2 3 2 2 3 2" xfId="547"/>
    <cellStyle name="Calculation 2 3 2 2 3 2 2" xfId="13644"/>
    <cellStyle name="Calculation 2 3 2 2 3 3" xfId="13645"/>
    <cellStyle name="Calculation 2 3 2 2 3_Table 2D depn" xfId="13646"/>
    <cellStyle name="Calculation 2 3 2 2 4" xfId="548"/>
    <cellStyle name="Calculation 2 3 2 2 4 2" xfId="13647"/>
    <cellStyle name="Calculation 2 3 2 2 5" xfId="13648"/>
    <cellStyle name="Calculation 2 3 2 2_Table 2D depn" xfId="13649"/>
    <cellStyle name="Calculation 2 3 2 3" xfId="549"/>
    <cellStyle name="Calculation 2 3 2 3 2" xfId="550"/>
    <cellStyle name="Calculation 2 3 2 3 2 2" xfId="551"/>
    <cellStyle name="Calculation 2 3 2 3 2 2 2" xfId="13650"/>
    <cellStyle name="Calculation 2 3 2 3 2 3" xfId="552"/>
    <cellStyle name="Calculation 2 3 2 3 2 3 2" xfId="13651"/>
    <cellStyle name="Calculation 2 3 2 3 2 4" xfId="13652"/>
    <cellStyle name="Calculation 2 3 2 3 2_Table 2D depn" xfId="13653"/>
    <cellStyle name="Calculation 2 3 2 3 3" xfId="553"/>
    <cellStyle name="Calculation 2 3 2 3 3 2" xfId="554"/>
    <cellStyle name="Calculation 2 3 2 3 3 2 2" xfId="13654"/>
    <cellStyle name="Calculation 2 3 2 3 3 3" xfId="13655"/>
    <cellStyle name="Calculation 2 3 2 3 3_Table 2D depn" xfId="13656"/>
    <cellStyle name="Calculation 2 3 2 3 4" xfId="555"/>
    <cellStyle name="Calculation 2 3 2 3 4 2" xfId="13657"/>
    <cellStyle name="Calculation 2 3 2 3 5" xfId="13658"/>
    <cellStyle name="Calculation 2 3 2 3_Table 2D depn" xfId="13659"/>
    <cellStyle name="Calculation 2 3 2 4" xfId="556"/>
    <cellStyle name="Calculation 2 3 2 4 2" xfId="557"/>
    <cellStyle name="Calculation 2 3 2 4 2 2" xfId="558"/>
    <cellStyle name="Calculation 2 3 2 4 2 2 2" xfId="13660"/>
    <cellStyle name="Calculation 2 3 2 4 2 3" xfId="559"/>
    <cellStyle name="Calculation 2 3 2 4 2 3 2" xfId="13661"/>
    <cellStyle name="Calculation 2 3 2 4 2 4" xfId="13662"/>
    <cellStyle name="Calculation 2 3 2 4 2_Table 2D depn" xfId="13663"/>
    <cellStyle name="Calculation 2 3 2 4 3" xfId="560"/>
    <cellStyle name="Calculation 2 3 2 4 3 2" xfId="561"/>
    <cellStyle name="Calculation 2 3 2 4 3 2 2" xfId="13664"/>
    <cellStyle name="Calculation 2 3 2 4 3 3" xfId="13665"/>
    <cellStyle name="Calculation 2 3 2 4 3_Table 2D depn" xfId="13666"/>
    <cellStyle name="Calculation 2 3 2 4 4" xfId="562"/>
    <cellStyle name="Calculation 2 3 2 4 4 2" xfId="13667"/>
    <cellStyle name="Calculation 2 3 2 4 5" xfId="13668"/>
    <cellStyle name="Calculation 2 3 2 4_Table 2D depn" xfId="13669"/>
    <cellStyle name="Calculation 2 3 2 5" xfId="563"/>
    <cellStyle name="Calculation 2 3 2 5 2" xfId="564"/>
    <cellStyle name="Calculation 2 3 2 5 2 2" xfId="565"/>
    <cellStyle name="Calculation 2 3 2 5 2 2 2" xfId="13670"/>
    <cellStyle name="Calculation 2 3 2 5 2 3" xfId="566"/>
    <cellStyle name="Calculation 2 3 2 5 2 3 2" xfId="13671"/>
    <cellStyle name="Calculation 2 3 2 5 2 4" xfId="13672"/>
    <cellStyle name="Calculation 2 3 2 5 2_Table 2D depn" xfId="13673"/>
    <cellStyle name="Calculation 2 3 2 5 3" xfId="567"/>
    <cellStyle name="Calculation 2 3 2 5 3 2" xfId="568"/>
    <cellStyle name="Calculation 2 3 2 5 3 2 2" xfId="13674"/>
    <cellStyle name="Calculation 2 3 2 5 3 3" xfId="13675"/>
    <cellStyle name="Calculation 2 3 2 5 3_Table 2D depn" xfId="13676"/>
    <cellStyle name="Calculation 2 3 2 5 4" xfId="569"/>
    <cellStyle name="Calculation 2 3 2 5 4 2" xfId="13677"/>
    <cellStyle name="Calculation 2 3 2 5 5" xfId="13678"/>
    <cellStyle name="Calculation 2 3 2 5_Table 2D depn" xfId="13679"/>
    <cellStyle name="Calculation 2 3 2 6" xfId="570"/>
    <cellStyle name="Calculation 2 3 2 6 2" xfId="571"/>
    <cellStyle name="Calculation 2 3 2 6 2 2" xfId="572"/>
    <cellStyle name="Calculation 2 3 2 6 2 2 2" xfId="13680"/>
    <cellStyle name="Calculation 2 3 2 6 2 3" xfId="573"/>
    <cellStyle name="Calculation 2 3 2 6 2 3 2" xfId="13681"/>
    <cellStyle name="Calculation 2 3 2 6 2 4" xfId="13682"/>
    <cellStyle name="Calculation 2 3 2 6 2_Table 2D depn" xfId="13683"/>
    <cellStyle name="Calculation 2 3 2 6 3" xfId="574"/>
    <cellStyle name="Calculation 2 3 2 6 3 2" xfId="575"/>
    <cellStyle name="Calculation 2 3 2 6 3 2 2" xfId="13684"/>
    <cellStyle name="Calculation 2 3 2 6 3 3" xfId="13685"/>
    <cellStyle name="Calculation 2 3 2 6 3_Table 2D depn" xfId="13686"/>
    <cellStyle name="Calculation 2 3 2 6 4" xfId="576"/>
    <cellStyle name="Calculation 2 3 2 6 4 2" xfId="13687"/>
    <cellStyle name="Calculation 2 3 2 6 5" xfId="13688"/>
    <cellStyle name="Calculation 2 3 2 6_Table 2D depn" xfId="13689"/>
    <cellStyle name="Calculation 2 3 2 7" xfId="577"/>
    <cellStyle name="Calculation 2 3 2 7 2" xfId="578"/>
    <cellStyle name="Calculation 2 3 2 7 2 2" xfId="13690"/>
    <cellStyle name="Calculation 2 3 2 7 3" xfId="579"/>
    <cellStyle name="Calculation 2 3 2 7 3 2" xfId="13691"/>
    <cellStyle name="Calculation 2 3 2 7 4" xfId="13692"/>
    <cellStyle name="Calculation 2 3 2 7_Table 2D depn" xfId="13693"/>
    <cellStyle name="Calculation 2 3 2 8" xfId="580"/>
    <cellStyle name="Calculation 2 3 2 8 2" xfId="581"/>
    <cellStyle name="Calculation 2 3 2 8 2 2" xfId="13694"/>
    <cellStyle name="Calculation 2 3 2 8 3" xfId="13695"/>
    <cellStyle name="Calculation 2 3 2 8_Table 2D depn" xfId="13696"/>
    <cellStyle name="Calculation 2 3 2 9" xfId="582"/>
    <cellStyle name="Calculation 2 3 2 9 2" xfId="13697"/>
    <cellStyle name="Calculation 2 3 2_Table 2D depn" xfId="13698"/>
    <cellStyle name="Calculation 2 3 20" xfId="13699"/>
    <cellStyle name="Calculation 2 3 21" xfId="13700"/>
    <cellStyle name="Calculation 2 3 22" xfId="13701"/>
    <cellStyle name="Calculation 2 3 23" xfId="13702"/>
    <cellStyle name="Calculation 2 3 24" xfId="13703"/>
    <cellStyle name="Calculation 2 3 25" xfId="13704"/>
    <cellStyle name="Calculation 2 3 3" xfId="583"/>
    <cellStyle name="Calculation 2 3 3 10" xfId="13705"/>
    <cellStyle name="Calculation 2 3 3 2" xfId="584"/>
    <cellStyle name="Calculation 2 3 3 2 2" xfId="585"/>
    <cellStyle name="Calculation 2 3 3 2 2 2" xfId="586"/>
    <cellStyle name="Calculation 2 3 3 2 2 2 2" xfId="13706"/>
    <cellStyle name="Calculation 2 3 3 2 2 3" xfId="587"/>
    <cellStyle name="Calculation 2 3 3 2 2 3 2" xfId="13707"/>
    <cellStyle name="Calculation 2 3 3 2 2 4" xfId="13708"/>
    <cellStyle name="Calculation 2 3 3 2 2_Table 2D depn" xfId="13709"/>
    <cellStyle name="Calculation 2 3 3 2 3" xfId="588"/>
    <cellStyle name="Calculation 2 3 3 2 3 2" xfId="589"/>
    <cellStyle name="Calculation 2 3 3 2 3 2 2" xfId="13710"/>
    <cellStyle name="Calculation 2 3 3 2 3 3" xfId="13711"/>
    <cellStyle name="Calculation 2 3 3 2 3_Table 2D depn" xfId="13712"/>
    <cellStyle name="Calculation 2 3 3 2 4" xfId="590"/>
    <cellStyle name="Calculation 2 3 3 2 4 2" xfId="13713"/>
    <cellStyle name="Calculation 2 3 3 2 5" xfId="13714"/>
    <cellStyle name="Calculation 2 3 3 2_Table 2D depn" xfId="13715"/>
    <cellStyle name="Calculation 2 3 3 3" xfId="591"/>
    <cellStyle name="Calculation 2 3 3 3 2" xfId="592"/>
    <cellStyle name="Calculation 2 3 3 3 2 2" xfId="593"/>
    <cellStyle name="Calculation 2 3 3 3 2 2 2" xfId="13716"/>
    <cellStyle name="Calculation 2 3 3 3 2 3" xfId="594"/>
    <cellStyle name="Calculation 2 3 3 3 2 3 2" xfId="13717"/>
    <cellStyle name="Calculation 2 3 3 3 2 4" xfId="13718"/>
    <cellStyle name="Calculation 2 3 3 3 2_Table 2D depn" xfId="13719"/>
    <cellStyle name="Calculation 2 3 3 3 3" xfId="595"/>
    <cellStyle name="Calculation 2 3 3 3 3 2" xfId="596"/>
    <cellStyle name="Calculation 2 3 3 3 3 2 2" xfId="13720"/>
    <cellStyle name="Calculation 2 3 3 3 3 3" xfId="13721"/>
    <cellStyle name="Calculation 2 3 3 3 3_Table 2D depn" xfId="13722"/>
    <cellStyle name="Calculation 2 3 3 3 4" xfId="597"/>
    <cellStyle name="Calculation 2 3 3 3 4 2" xfId="13723"/>
    <cellStyle name="Calculation 2 3 3 3 5" xfId="13724"/>
    <cellStyle name="Calculation 2 3 3 3_Table 2D depn" xfId="13725"/>
    <cellStyle name="Calculation 2 3 3 4" xfId="598"/>
    <cellStyle name="Calculation 2 3 3 4 2" xfId="599"/>
    <cellStyle name="Calculation 2 3 3 4 2 2" xfId="600"/>
    <cellStyle name="Calculation 2 3 3 4 2 2 2" xfId="13726"/>
    <cellStyle name="Calculation 2 3 3 4 2 3" xfId="601"/>
    <cellStyle name="Calculation 2 3 3 4 2 3 2" xfId="13727"/>
    <cellStyle name="Calculation 2 3 3 4 2 4" xfId="13728"/>
    <cellStyle name="Calculation 2 3 3 4 2_Table 2D depn" xfId="13729"/>
    <cellStyle name="Calculation 2 3 3 4 3" xfId="602"/>
    <cellStyle name="Calculation 2 3 3 4 3 2" xfId="603"/>
    <cellStyle name="Calculation 2 3 3 4 3 2 2" xfId="13730"/>
    <cellStyle name="Calculation 2 3 3 4 3 3" xfId="13731"/>
    <cellStyle name="Calculation 2 3 3 4 3_Table 2D depn" xfId="13732"/>
    <cellStyle name="Calculation 2 3 3 4 4" xfId="604"/>
    <cellStyle name="Calculation 2 3 3 4 4 2" xfId="13733"/>
    <cellStyle name="Calculation 2 3 3 4 5" xfId="13734"/>
    <cellStyle name="Calculation 2 3 3 4_Table 2D depn" xfId="13735"/>
    <cellStyle name="Calculation 2 3 3 5" xfId="605"/>
    <cellStyle name="Calculation 2 3 3 5 2" xfId="606"/>
    <cellStyle name="Calculation 2 3 3 5 2 2" xfId="607"/>
    <cellStyle name="Calculation 2 3 3 5 2 2 2" xfId="13736"/>
    <cellStyle name="Calculation 2 3 3 5 2 3" xfId="608"/>
    <cellStyle name="Calculation 2 3 3 5 2 3 2" xfId="13737"/>
    <cellStyle name="Calculation 2 3 3 5 2 4" xfId="13738"/>
    <cellStyle name="Calculation 2 3 3 5 2_Table 2D depn" xfId="13739"/>
    <cellStyle name="Calculation 2 3 3 5 3" xfId="609"/>
    <cellStyle name="Calculation 2 3 3 5 3 2" xfId="610"/>
    <cellStyle name="Calculation 2 3 3 5 3 2 2" xfId="13740"/>
    <cellStyle name="Calculation 2 3 3 5 3 3" xfId="13741"/>
    <cellStyle name="Calculation 2 3 3 5 3_Table 2D depn" xfId="13742"/>
    <cellStyle name="Calculation 2 3 3 5 4" xfId="611"/>
    <cellStyle name="Calculation 2 3 3 5 4 2" xfId="13743"/>
    <cellStyle name="Calculation 2 3 3 5 5" xfId="13744"/>
    <cellStyle name="Calculation 2 3 3 5_Table 2D depn" xfId="13745"/>
    <cellStyle name="Calculation 2 3 3 6" xfId="612"/>
    <cellStyle name="Calculation 2 3 3 6 2" xfId="613"/>
    <cellStyle name="Calculation 2 3 3 6 2 2" xfId="614"/>
    <cellStyle name="Calculation 2 3 3 6 2 2 2" xfId="13746"/>
    <cellStyle name="Calculation 2 3 3 6 2 3" xfId="615"/>
    <cellStyle name="Calculation 2 3 3 6 2 3 2" xfId="13747"/>
    <cellStyle name="Calculation 2 3 3 6 2 4" xfId="13748"/>
    <cellStyle name="Calculation 2 3 3 6 2_Table 2D depn" xfId="13749"/>
    <cellStyle name="Calculation 2 3 3 6 3" xfId="616"/>
    <cellStyle name="Calculation 2 3 3 6 3 2" xfId="617"/>
    <cellStyle name="Calculation 2 3 3 6 3 2 2" xfId="13750"/>
    <cellStyle name="Calculation 2 3 3 6 3 3" xfId="13751"/>
    <cellStyle name="Calculation 2 3 3 6 3_Table 2D depn" xfId="13752"/>
    <cellStyle name="Calculation 2 3 3 6 4" xfId="618"/>
    <cellStyle name="Calculation 2 3 3 6 4 2" xfId="13753"/>
    <cellStyle name="Calculation 2 3 3 6 5" xfId="13754"/>
    <cellStyle name="Calculation 2 3 3 6_Table 2D depn" xfId="13755"/>
    <cellStyle name="Calculation 2 3 3 7" xfId="619"/>
    <cellStyle name="Calculation 2 3 3 7 2" xfId="620"/>
    <cellStyle name="Calculation 2 3 3 7 2 2" xfId="13756"/>
    <cellStyle name="Calculation 2 3 3 7 3" xfId="621"/>
    <cellStyle name="Calculation 2 3 3 7 3 2" xfId="13757"/>
    <cellStyle name="Calculation 2 3 3 7 4" xfId="13758"/>
    <cellStyle name="Calculation 2 3 3 7_Table 2D depn" xfId="13759"/>
    <cellStyle name="Calculation 2 3 3 8" xfId="622"/>
    <cellStyle name="Calculation 2 3 3 8 2" xfId="623"/>
    <cellStyle name="Calculation 2 3 3 8 2 2" xfId="13760"/>
    <cellStyle name="Calculation 2 3 3 8 3" xfId="13761"/>
    <cellStyle name="Calculation 2 3 3 8_Table 2D depn" xfId="13762"/>
    <cellStyle name="Calculation 2 3 3 9" xfId="624"/>
    <cellStyle name="Calculation 2 3 3 9 2" xfId="13763"/>
    <cellStyle name="Calculation 2 3 3_Table 2D depn" xfId="13764"/>
    <cellStyle name="Calculation 2 3 4" xfId="625"/>
    <cellStyle name="Calculation 2 3 4 10" xfId="13765"/>
    <cellStyle name="Calculation 2 3 4 2" xfId="626"/>
    <cellStyle name="Calculation 2 3 4 2 2" xfId="627"/>
    <cellStyle name="Calculation 2 3 4 2 2 2" xfId="628"/>
    <cellStyle name="Calculation 2 3 4 2 2 2 2" xfId="13766"/>
    <cellStyle name="Calculation 2 3 4 2 2 3" xfId="629"/>
    <cellStyle name="Calculation 2 3 4 2 2 3 2" xfId="13767"/>
    <cellStyle name="Calculation 2 3 4 2 2 4" xfId="13768"/>
    <cellStyle name="Calculation 2 3 4 2 2_Table 2D depn" xfId="13769"/>
    <cellStyle name="Calculation 2 3 4 2 3" xfId="630"/>
    <cellStyle name="Calculation 2 3 4 2 3 2" xfId="631"/>
    <cellStyle name="Calculation 2 3 4 2 3 2 2" xfId="13770"/>
    <cellStyle name="Calculation 2 3 4 2 3 3" xfId="13771"/>
    <cellStyle name="Calculation 2 3 4 2 3_Table 2D depn" xfId="13772"/>
    <cellStyle name="Calculation 2 3 4 2 4" xfId="632"/>
    <cellStyle name="Calculation 2 3 4 2 4 2" xfId="13773"/>
    <cellStyle name="Calculation 2 3 4 2 5" xfId="13774"/>
    <cellStyle name="Calculation 2 3 4 2_Table 2D depn" xfId="13775"/>
    <cellStyle name="Calculation 2 3 4 3" xfId="633"/>
    <cellStyle name="Calculation 2 3 4 3 2" xfId="634"/>
    <cellStyle name="Calculation 2 3 4 3 2 2" xfId="635"/>
    <cellStyle name="Calculation 2 3 4 3 2 2 2" xfId="13776"/>
    <cellStyle name="Calculation 2 3 4 3 2 3" xfId="636"/>
    <cellStyle name="Calculation 2 3 4 3 2 3 2" xfId="13777"/>
    <cellStyle name="Calculation 2 3 4 3 2 4" xfId="13778"/>
    <cellStyle name="Calculation 2 3 4 3 2_Table 2D depn" xfId="13779"/>
    <cellStyle name="Calculation 2 3 4 3 3" xfId="637"/>
    <cellStyle name="Calculation 2 3 4 3 3 2" xfId="638"/>
    <cellStyle name="Calculation 2 3 4 3 3 2 2" xfId="13780"/>
    <cellStyle name="Calculation 2 3 4 3 3 3" xfId="13781"/>
    <cellStyle name="Calculation 2 3 4 3 3_Table 2D depn" xfId="13782"/>
    <cellStyle name="Calculation 2 3 4 3 4" xfId="639"/>
    <cellStyle name="Calculation 2 3 4 3 4 2" xfId="13783"/>
    <cellStyle name="Calculation 2 3 4 3 5" xfId="13784"/>
    <cellStyle name="Calculation 2 3 4 3_Table 2D depn" xfId="13785"/>
    <cellStyle name="Calculation 2 3 4 4" xfId="640"/>
    <cellStyle name="Calculation 2 3 4 4 2" xfId="641"/>
    <cellStyle name="Calculation 2 3 4 4 2 2" xfId="642"/>
    <cellStyle name="Calculation 2 3 4 4 2 2 2" xfId="13786"/>
    <cellStyle name="Calculation 2 3 4 4 2 3" xfId="643"/>
    <cellStyle name="Calculation 2 3 4 4 2 3 2" xfId="13787"/>
    <cellStyle name="Calculation 2 3 4 4 2 4" xfId="13788"/>
    <cellStyle name="Calculation 2 3 4 4 2_Table 2D depn" xfId="13789"/>
    <cellStyle name="Calculation 2 3 4 4 3" xfId="644"/>
    <cellStyle name="Calculation 2 3 4 4 3 2" xfId="645"/>
    <cellStyle name="Calculation 2 3 4 4 3 2 2" xfId="13790"/>
    <cellStyle name="Calculation 2 3 4 4 3 3" xfId="13791"/>
    <cellStyle name="Calculation 2 3 4 4 3_Table 2D depn" xfId="13792"/>
    <cellStyle name="Calculation 2 3 4 4 4" xfId="646"/>
    <cellStyle name="Calculation 2 3 4 4 4 2" xfId="13793"/>
    <cellStyle name="Calculation 2 3 4 4 5" xfId="13794"/>
    <cellStyle name="Calculation 2 3 4 4_Table 2D depn" xfId="13795"/>
    <cellStyle name="Calculation 2 3 4 5" xfId="647"/>
    <cellStyle name="Calculation 2 3 4 5 2" xfId="648"/>
    <cellStyle name="Calculation 2 3 4 5 2 2" xfId="649"/>
    <cellStyle name="Calculation 2 3 4 5 2 2 2" xfId="13796"/>
    <cellStyle name="Calculation 2 3 4 5 2 3" xfId="650"/>
    <cellStyle name="Calculation 2 3 4 5 2 3 2" xfId="13797"/>
    <cellStyle name="Calculation 2 3 4 5 2 4" xfId="13798"/>
    <cellStyle name="Calculation 2 3 4 5 2_Table 2D depn" xfId="13799"/>
    <cellStyle name="Calculation 2 3 4 5 3" xfId="651"/>
    <cellStyle name="Calculation 2 3 4 5 3 2" xfId="652"/>
    <cellStyle name="Calculation 2 3 4 5 3 2 2" xfId="13800"/>
    <cellStyle name="Calculation 2 3 4 5 3 3" xfId="13801"/>
    <cellStyle name="Calculation 2 3 4 5 3_Table 2D depn" xfId="13802"/>
    <cellStyle name="Calculation 2 3 4 5 4" xfId="653"/>
    <cellStyle name="Calculation 2 3 4 5 4 2" xfId="13803"/>
    <cellStyle name="Calculation 2 3 4 5 5" xfId="13804"/>
    <cellStyle name="Calculation 2 3 4 5_Table 2D depn" xfId="13805"/>
    <cellStyle name="Calculation 2 3 4 6" xfId="654"/>
    <cellStyle name="Calculation 2 3 4 6 2" xfId="655"/>
    <cellStyle name="Calculation 2 3 4 6 2 2" xfId="656"/>
    <cellStyle name="Calculation 2 3 4 6 2 2 2" xfId="13806"/>
    <cellStyle name="Calculation 2 3 4 6 2 3" xfId="657"/>
    <cellStyle name="Calculation 2 3 4 6 2 3 2" xfId="13807"/>
    <cellStyle name="Calculation 2 3 4 6 2 4" xfId="13808"/>
    <cellStyle name="Calculation 2 3 4 6 2_Table 2D depn" xfId="13809"/>
    <cellStyle name="Calculation 2 3 4 6 3" xfId="658"/>
    <cellStyle name="Calculation 2 3 4 6 3 2" xfId="659"/>
    <cellStyle name="Calculation 2 3 4 6 3 2 2" xfId="13810"/>
    <cellStyle name="Calculation 2 3 4 6 3 3" xfId="13811"/>
    <cellStyle name="Calculation 2 3 4 6 3_Table 2D depn" xfId="13812"/>
    <cellStyle name="Calculation 2 3 4 6 4" xfId="660"/>
    <cellStyle name="Calculation 2 3 4 6 4 2" xfId="13813"/>
    <cellStyle name="Calculation 2 3 4 6 5" xfId="13814"/>
    <cellStyle name="Calculation 2 3 4 6_Table 2D depn" xfId="13815"/>
    <cellStyle name="Calculation 2 3 4 7" xfId="661"/>
    <cellStyle name="Calculation 2 3 4 7 2" xfId="662"/>
    <cellStyle name="Calculation 2 3 4 7 2 2" xfId="13816"/>
    <cellStyle name="Calculation 2 3 4 7 3" xfId="663"/>
    <cellStyle name="Calculation 2 3 4 7 3 2" xfId="13817"/>
    <cellStyle name="Calculation 2 3 4 7 4" xfId="13818"/>
    <cellStyle name="Calculation 2 3 4 7_Table 2D depn" xfId="13819"/>
    <cellStyle name="Calculation 2 3 4 8" xfId="664"/>
    <cellStyle name="Calculation 2 3 4 8 2" xfId="665"/>
    <cellStyle name="Calculation 2 3 4 8 2 2" xfId="13820"/>
    <cellStyle name="Calculation 2 3 4 8 3" xfId="13821"/>
    <cellStyle name="Calculation 2 3 4 8_Table 2D depn" xfId="13822"/>
    <cellStyle name="Calculation 2 3 4 9" xfId="666"/>
    <cellStyle name="Calculation 2 3 4 9 2" xfId="13823"/>
    <cellStyle name="Calculation 2 3 4_Table 2D depn" xfId="13824"/>
    <cellStyle name="Calculation 2 3 5" xfId="667"/>
    <cellStyle name="Calculation 2 3 5 10" xfId="13825"/>
    <cellStyle name="Calculation 2 3 5 2" xfId="668"/>
    <cellStyle name="Calculation 2 3 5 2 2" xfId="669"/>
    <cellStyle name="Calculation 2 3 5 2 2 2" xfId="670"/>
    <cellStyle name="Calculation 2 3 5 2 2 2 2" xfId="13826"/>
    <cellStyle name="Calculation 2 3 5 2 2 3" xfId="671"/>
    <cellStyle name="Calculation 2 3 5 2 2 3 2" xfId="13827"/>
    <cellStyle name="Calculation 2 3 5 2 2 4" xfId="13828"/>
    <cellStyle name="Calculation 2 3 5 2 2_Table 2D depn" xfId="13829"/>
    <cellStyle name="Calculation 2 3 5 2 3" xfId="672"/>
    <cellStyle name="Calculation 2 3 5 2 3 2" xfId="673"/>
    <cellStyle name="Calculation 2 3 5 2 3 2 2" xfId="13830"/>
    <cellStyle name="Calculation 2 3 5 2 3 3" xfId="13831"/>
    <cellStyle name="Calculation 2 3 5 2 3_Table 2D depn" xfId="13832"/>
    <cellStyle name="Calculation 2 3 5 2 4" xfId="674"/>
    <cellStyle name="Calculation 2 3 5 2 4 2" xfId="13833"/>
    <cellStyle name="Calculation 2 3 5 2 5" xfId="13834"/>
    <cellStyle name="Calculation 2 3 5 2_Table 2D depn" xfId="13835"/>
    <cellStyle name="Calculation 2 3 5 3" xfId="675"/>
    <cellStyle name="Calculation 2 3 5 3 2" xfId="676"/>
    <cellStyle name="Calculation 2 3 5 3 2 2" xfId="677"/>
    <cellStyle name="Calculation 2 3 5 3 2 2 2" xfId="13836"/>
    <cellStyle name="Calculation 2 3 5 3 2 3" xfId="678"/>
    <cellStyle name="Calculation 2 3 5 3 2 3 2" xfId="13837"/>
    <cellStyle name="Calculation 2 3 5 3 2 4" xfId="13838"/>
    <cellStyle name="Calculation 2 3 5 3 2_Table 2D depn" xfId="13839"/>
    <cellStyle name="Calculation 2 3 5 3 3" xfId="679"/>
    <cellStyle name="Calculation 2 3 5 3 3 2" xfId="680"/>
    <cellStyle name="Calculation 2 3 5 3 3 2 2" xfId="13840"/>
    <cellStyle name="Calculation 2 3 5 3 3 3" xfId="13841"/>
    <cellStyle name="Calculation 2 3 5 3 3_Table 2D depn" xfId="13842"/>
    <cellStyle name="Calculation 2 3 5 3 4" xfId="681"/>
    <cellStyle name="Calculation 2 3 5 3 4 2" xfId="13843"/>
    <cellStyle name="Calculation 2 3 5 3 5" xfId="13844"/>
    <cellStyle name="Calculation 2 3 5 3_Table 2D depn" xfId="13845"/>
    <cellStyle name="Calculation 2 3 5 4" xfId="682"/>
    <cellStyle name="Calculation 2 3 5 4 2" xfId="683"/>
    <cellStyle name="Calculation 2 3 5 4 2 2" xfId="684"/>
    <cellStyle name="Calculation 2 3 5 4 2 2 2" xfId="13846"/>
    <cellStyle name="Calculation 2 3 5 4 2 3" xfId="685"/>
    <cellStyle name="Calculation 2 3 5 4 2 3 2" xfId="13847"/>
    <cellStyle name="Calculation 2 3 5 4 2 4" xfId="13848"/>
    <cellStyle name="Calculation 2 3 5 4 2_Table 2D depn" xfId="13849"/>
    <cellStyle name="Calculation 2 3 5 4 3" xfId="686"/>
    <cellStyle name="Calculation 2 3 5 4 3 2" xfId="687"/>
    <cellStyle name="Calculation 2 3 5 4 3 2 2" xfId="13850"/>
    <cellStyle name="Calculation 2 3 5 4 3 3" xfId="13851"/>
    <cellStyle name="Calculation 2 3 5 4 3_Table 2D depn" xfId="13852"/>
    <cellStyle name="Calculation 2 3 5 4 4" xfId="688"/>
    <cellStyle name="Calculation 2 3 5 4 4 2" xfId="13853"/>
    <cellStyle name="Calculation 2 3 5 4 5" xfId="13854"/>
    <cellStyle name="Calculation 2 3 5 4_Table 2D depn" xfId="13855"/>
    <cellStyle name="Calculation 2 3 5 5" xfId="689"/>
    <cellStyle name="Calculation 2 3 5 5 2" xfId="690"/>
    <cellStyle name="Calculation 2 3 5 5 2 2" xfId="691"/>
    <cellStyle name="Calculation 2 3 5 5 2 2 2" xfId="13856"/>
    <cellStyle name="Calculation 2 3 5 5 2 3" xfId="692"/>
    <cellStyle name="Calculation 2 3 5 5 2 3 2" xfId="13857"/>
    <cellStyle name="Calculation 2 3 5 5 2 4" xfId="13858"/>
    <cellStyle name="Calculation 2 3 5 5 2_Table 2D depn" xfId="13859"/>
    <cellStyle name="Calculation 2 3 5 5 3" xfId="693"/>
    <cellStyle name="Calculation 2 3 5 5 3 2" xfId="694"/>
    <cellStyle name="Calculation 2 3 5 5 3 2 2" xfId="13860"/>
    <cellStyle name="Calculation 2 3 5 5 3 3" xfId="13861"/>
    <cellStyle name="Calculation 2 3 5 5 3_Table 2D depn" xfId="13862"/>
    <cellStyle name="Calculation 2 3 5 5 4" xfId="695"/>
    <cellStyle name="Calculation 2 3 5 5 4 2" xfId="13863"/>
    <cellStyle name="Calculation 2 3 5 5 5" xfId="13864"/>
    <cellStyle name="Calculation 2 3 5 5_Table 2D depn" xfId="13865"/>
    <cellStyle name="Calculation 2 3 5 6" xfId="696"/>
    <cellStyle name="Calculation 2 3 5 6 2" xfId="697"/>
    <cellStyle name="Calculation 2 3 5 6 2 2" xfId="698"/>
    <cellStyle name="Calculation 2 3 5 6 2 2 2" xfId="13866"/>
    <cellStyle name="Calculation 2 3 5 6 2 3" xfId="699"/>
    <cellStyle name="Calculation 2 3 5 6 2 3 2" xfId="13867"/>
    <cellStyle name="Calculation 2 3 5 6 2 4" xfId="13868"/>
    <cellStyle name="Calculation 2 3 5 6 2_Table 2D depn" xfId="13869"/>
    <cellStyle name="Calculation 2 3 5 6 3" xfId="700"/>
    <cellStyle name="Calculation 2 3 5 6 3 2" xfId="701"/>
    <cellStyle name="Calculation 2 3 5 6 3 2 2" xfId="13870"/>
    <cellStyle name="Calculation 2 3 5 6 3 3" xfId="13871"/>
    <cellStyle name="Calculation 2 3 5 6 3_Table 2D depn" xfId="13872"/>
    <cellStyle name="Calculation 2 3 5 6 4" xfId="702"/>
    <cellStyle name="Calculation 2 3 5 6 4 2" xfId="13873"/>
    <cellStyle name="Calculation 2 3 5 6 5" xfId="13874"/>
    <cellStyle name="Calculation 2 3 5 6_Table 2D depn" xfId="13875"/>
    <cellStyle name="Calculation 2 3 5 7" xfId="703"/>
    <cellStyle name="Calculation 2 3 5 7 2" xfId="704"/>
    <cellStyle name="Calculation 2 3 5 7 2 2" xfId="13876"/>
    <cellStyle name="Calculation 2 3 5 7 3" xfId="705"/>
    <cellStyle name="Calculation 2 3 5 7 3 2" xfId="13877"/>
    <cellStyle name="Calculation 2 3 5 7 4" xfId="13878"/>
    <cellStyle name="Calculation 2 3 5 7_Table 2D depn" xfId="13879"/>
    <cellStyle name="Calculation 2 3 5 8" xfId="706"/>
    <cellStyle name="Calculation 2 3 5 8 2" xfId="707"/>
    <cellStyle name="Calculation 2 3 5 8 2 2" xfId="13880"/>
    <cellStyle name="Calculation 2 3 5 8 3" xfId="13881"/>
    <cellStyle name="Calculation 2 3 5 8_Table 2D depn" xfId="13882"/>
    <cellStyle name="Calculation 2 3 5 9" xfId="708"/>
    <cellStyle name="Calculation 2 3 5 9 2" xfId="13883"/>
    <cellStyle name="Calculation 2 3 5_Table 2D depn" xfId="13884"/>
    <cellStyle name="Calculation 2 3 6" xfId="709"/>
    <cellStyle name="Calculation 2 3 6 2" xfId="710"/>
    <cellStyle name="Calculation 2 3 6 2 2" xfId="711"/>
    <cellStyle name="Calculation 2 3 6 2 2 2" xfId="13885"/>
    <cellStyle name="Calculation 2 3 6 2 3" xfId="712"/>
    <cellStyle name="Calculation 2 3 6 2 3 2" xfId="13886"/>
    <cellStyle name="Calculation 2 3 6 2 4" xfId="13887"/>
    <cellStyle name="Calculation 2 3 6 2_Table 2D depn" xfId="13888"/>
    <cellStyle name="Calculation 2 3 6 3" xfId="713"/>
    <cellStyle name="Calculation 2 3 6 3 2" xfId="714"/>
    <cellStyle name="Calculation 2 3 6 3 2 2" xfId="13889"/>
    <cellStyle name="Calculation 2 3 6 3 3" xfId="13890"/>
    <cellStyle name="Calculation 2 3 6 3_Table 2D depn" xfId="13891"/>
    <cellStyle name="Calculation 2 3 6 4" xfId="715"/>
    <cellStyle name="Calculation 2 3 6 4 2" xfId="13892"/>
    <cellStyle name="Calculation 2 3 6 5" xfId="13893"/>
    <cellStyle name="Calculation 2 3 6_Table 2D depn" xfId="13894"/>
    <cellStyle name="Calculation 2 3 7" xfId="716"/>
    <cellStyle name="Calculation 2 3 7 2" xfId="717"/>
    <cellStyle name="Calculation 2 3 7 2 2" xfId="718"/>
    <cellStyle name="Calculation 2 3 7 2 2 2" xfId="13895"/>
    <cellStyle name="Calculation 2 3 7 2 3" xfId="719"/>
    <cellStyle name="Calculation 2 3 7 2 3 2" xfId="13896"/>
    <cellStyle name="Calculation 2 3 7 2 4" xfId="13897"/>
    <cellStyle name="Calculation 2 3 7 2_Table 2D depn" xfId="13898"/>
    <cellStyle name="Calculation 2 3 7 3" xfId="720"/>
    <cellStyle name="Calculation 2 3 7 3 2" xfId="721"/>
    <cellStyle name="Calculation 2 3 7 3 2 2" xfId="13899"/>
    <cellStyle name="Calculation 2 3 7 3 3" xfId="13900"/>
    <cellStyle name="Calculation 2 3 7 3_Table 2D depn" xfId="13901"/>
    <cellStyle name="Calculation 2 3 7 4" xfId="722"/>
    <cellStyle name="Calculation 2 3 7 4 2" xfId="13902"/>
    <cellStyle name="Calculation 2 3 7 5" xfId="13903"/>
    <cellStyle name="Calculation 2 3 7_Table 2D depn" xfId="13904"/>
    <cellStyle name="Calculation 2 3 8" xfId="723"/>
    <cellStyle name="Calculation 2 3 8 2" xfId="724"/>
    <cellStyle name="Calculation 2 3 8 2 2" xfId="725"/>
    <cellStyle name="Calculation 2 3 8 2 2 2" xfId="13905"/>
    <cellStyle name="Calculation 2 3 8 2 3" xfId="726"/>
    <cellStyle name="Calculation 2 3 8 2 3 2" xfId="13906"/>
    <cellStyle name="Calculation 2 3 8 2 4" xfId="13907"/>
    <cellStyle name="Calculation 2 3 8 2_Table 2D depn" xfId="13908"/>
    <cellStyle name="Calculation 2 3 8 3" xfId="727"/>
    <cellStyle name="Calculation 2 3 8 3 2" xfId="728"/>
    <cellStyle name="Calculation 2 3 8 3 2 2" xfId="13909"/>
    <cellStyle name="Calculation 2 3 8 3 3" xfId="13910"/>
    <cellStyle name="Calculation 2 3 8 3_Table 2D depn" xfId="13911"/>
    <cellStyle name="Calculation 2 3 8 4" xfId="729"/>
    <cellStyle name="Calculation 2 3 8 4 2" xfId="13912"/>
    <cellStyle name="Calculation 2 3 8 5" xfId="13913"/>
    <cellStyle name="Calculation 2 3 8_Table 2D depn" xfId="13914"/>
    <cellStyle name="Calculation 2 3 9" xfId="730"/>
    <cellStyle name="Calculation 2 3 9 2" xfId="731"/>
    <cellStyle name="Calculation 2 3 9 2 2" xfId="732"/>
    <cellStyle name="Calculation 2 3 9 2 2 2" xfId="13915"/>
    <cellStyle name="Calculation 2 3 9 2 3" xfId="733"/>
    <cellStyle name="Calculation 2 3 9 2 3 2" xfId="13916"/>
    <cellStyle name="Calculation 2 3 9 2 4" xfId="13917"/>
    <cellStyle name="Calculation 2 3 9 2_Table 2D depn" xfId="13918"/>
    <cellStyle name="Calculation 2 3 9 3" xfId="734"/>
    <cellStyle name="Calculation 2 3 9 3 2" xfId="735"/>
    <cellStyle name="Calculation 2 3 9 3 2 2" xfId="13919"/>
    <cellStyle name="Calculation 2 3 9 3 3" xfId="13920"/>
    <cellStyle name="Calculation 2 3 9 3_Table 2D depn" xfId="13921"/>
    <cellStyle name="Calculation 2 3 9 4" xfId="736"/>
    <cellStyle name="Calculation 2 3 9 4 2" xfId="13922"/>
    <cellStyle name="Calculation 2 3 9 5" xfId="13923"/>
    <cellStyle name="Calculation 2 3 9_Table 2D depn" xfId="13924"/>
    <cellStyle name="Calculation 2 3_4F" xfId="13925"/>
    <cellStyle name="Calculation 2 30" xfId="13926"/>
    <cellStyle name="Calculation 2 31" xfId="13927"/>
    <cellStyle name="Calculation 2 32" xfId="13928"/>
    <cellStyle name="Calculation 2 4" xfId="737"/>
    <cellStyle name="Calculation 2 4 10" xfId="738"/>
    <cellStyle name="Calculation 2 4 10 2" xfId="739"/>
    <cellStyle name="Calculation 2 4 10 2 2" xfId="740"/>
    <cellStyle name="Calculation 2 4 10 2 2 2" xfId="13929"/>
    <cellStyle name="Calculation 2 4 10 2 3" xfId="741"/>
    <cellStyle name="Calculation 2 4 10 2 3 2" xfId="13930"/>
    <cellStyle name="Calculation 2 4 10 2 4" xfId="13931"/>
    <cellStyle name="Calculation 2 4 10 2_Table 2D depn" xfId="13932"/>
    <cellStyle name="Calculation 2 4 10 3" xfId="742"/>
    <cellStyle name="Calculation 2 4 10 3 2" xfId="743"/>
    <cellStyle name="Calculation 2 4 10 3 2 2" xfId="13933"/>
    <cellStyle name="Calculation 2 4 10 3 3" xfId="13934"/>
    <cellStyle name="Calculation 2 4 10 3_Table 2D depn" xfId="13935"/>
    <cellStyle name="Calculation 2 4 10 4" xfId="744"/>
    <cellStyle name="Calculation 2 4 10 4 2" xfId="13936"/>
    <cellStyle name="Calculation 2 4 10 5" xfId="13937"/>
    <cellStyle name="Calculation 2 4 10_Table 2D depn" xfId="13938"/>
    <cellStyle name="Calculation 2 4 11" xfId="745"/>
    <cellStyle name="Calculation 2 4 11 2" xfId="746"/>
    <cellStyle name="Calculation 2 4 11 2 2" xfId="747"/>
    <cellStyle name="Calculation 2 4 11 2 2 2" xfId="13939"/>
    <cellStyle name="Calculation 2 4 11 2 3" xfId="748"/>
    <cellStyle name="Calculation 2 4 11 2 3 2" xfId="13940"/>
    <cellStyle name="Calculation 2 4 11 2 4" xfId="13941"/>
    <cellStyle name="Calculation 2 4 11 2_Table 2D depn" xfId="13942"/>
    <cellStyle name="Calculation 2 4 11 3" xfId="749"/>
    <cellStyle name="Calculation 2 4 11 3 2" xfId="750"/>
    <cellStyle name="Calculation 2 4 11 3 2 2" xfId="13943"/>
    <cellStyle name="Calculation 2 4 11 3 3" xfId="13944"/>
    <cellStyle name="Calculation 2 4 11 3_Table 2D depn" xfId="13945"/>
    <cellStyle name="Calculation 2 4 11 4" xfId="751"/>
    <cellStyle name="Calculation 2 4 11 4 2" xfId="13946"/>
    <cellStyle name="Calculation 2 4 11 5" xfId="13947"/>
    <cellStyle name="Calculation 2 4 11_Table 2D depn" xfId="13948"/>
    <cellStyle name="Calculation 2 4 12" xfId="752"/>
    <cellStyle name="Calculation 2 4 12 2" xfId="753"/>
    <cellStyle name="Calculation 2 4 12 2 2" xfId="13949"/>
    <cellStyle name="Calculation 2 4 12 3" xfId="754"/>
    <cellStyle name="Calculation 2 4 12 3 2" xfId="13950"/>
    <cellStyle name="Calculation 2 4 12 4" xfId="13951"/>
    <cellStyle name="Calculation 2 4 12_Table 2D depn" xfId="13952"/>
    <cellStyle name="Calculation 2 4 13" xfId="755"/>
    <cellStyle name="Calculation 2 4 13 2" xfId="756"/>
    <cellStyle name="Calculation 2 4 13 2 2" xfId="13953"/>
    <cellStyle name="Calculation 2 4 13 3" xfId="13954"/>
    <cellStyle name="Calculation 2 4 13_Table 2D depn" xfId="13955"/>
    <cellStyle name="Calculation 2 4 14" xfId="757"/>
    <cellStyle name="Calculation 2 4 14 2" xfId="13956"/>
    <cellStyle name="Calculation 2 4 15" xfId="13957"/>
    <cellStyle name="Calculation 2 4 2" xfId="758"/>
    <cellStyle name="Calculation 2 4 2 10" xfId="13958"/>
    <cellStyle name="Calculation 2 4 2 2" xfId="759"/>
    <cellStyle name="Calculation 2 4 2 2 2" xfId="760"/>
    <cellStyle name="Calculation 2 4 2 2 2 2" xfId="761"/>
    <cellStyle name="Calculation 2 4 2 2 2 2 2" xfId="13959"/>
    <cellStyle name="Calculation 2 4 2 2 2 3" xfId="762"/>
    <cellStyle name="Calculation 2 4 2 2 2 3 2" xfId="13960"/>
    <cellStyle name="Calculation 2 4 2 2 2 4" xfId="13961"/>
    <cellStyle name="Calculation 2 4 2 2 2_Table 2D depn" xfId="13962"/>
    <cellStyle name="Calculation 2 4 2 2 3" xfId="763"/>
    <cellStyle name="Calculation 2 4 2 2 3 2" xfId="764"/>
    <cellStyle name="Calculation 2 4 2 2 3 2 2" xfId="13963"/>
    <cellStyle name="Calculation 2 4 2 2 3 3" xfId="13964"/>
    <cellStyle name="Calculation 2 4 2 2 3_Table 2D depn" xfId="13965"/>
    <cellStyle name="Calculation 2 4 2 2 4" xfId="765"/>
    <cellStyle name="Calculation 2 4 2 2 4 2" xfId="13966"/>
    <cellStyle name="Calculation 2 4 2 2 5" xfId="13967"/>
    <cellStyle name="Calculation 2 4 2 2_Table 2D depn" xfId="13968"/>
    <cellStyle name="Calculation 2 4 2 3" xfId="766"/>
    <cellStyle name="Calculation 2 4 2 3 2" xfId="767"/>
    <cellStyle name="Calculation 2 4 2 3 2 2" xfId="768"/>
    <cellStyle name="Calculation 2 4 2 3 2 2 2" xfId="13969"/>
    <cellStyle name="Calculation 2 4 2 3 2 3" xfId="769"/>
    <cellStyle name="Calculation 2 4 2 3 2 3 2" xfId="13970"/>
    <cellStyle name="Calculation 2 4 2 3 2 4" xfId="13971"/>
    <cellStyle name="Calculation 2 4 2 3 2_Table 2D depn" xfId="13972"/>
    <cellStyle name="Calculation 2 4 2 3 3" xfId="770"/>
    <cellStyle name="Calculation 2 4 2 3 3 2" xfId="771"/>
    <cellStyle name="Calculation 2 4 2 3 3 2 2" xfId="13973"/>
    <cellStyle name="Calculation 2 4 2 3 3 3" xfId="13974"/>
    <cellStyle name="Calculation 2 4 2 3 3_Table 2D depn" xfId="13975"/>
    <cellStyle name="Calculation 2 4 2 3 4" xfId="772"/>
    <cellStyle name="Calculation 2 4 2 3 4 2" xfId="13976"/>
    <cellStyle name="Calculation 2 4 2 3 5" xfId="13977"/>
    <cellStyle name="Calculation 2 4 2 3_Table 2D depn" xfId="13978"/>
    <cellStyle name="Calculation 2 4 2 4" xfId="773"/>
    <cellStyle name="Calculation 2 4 2 4 2" xfId="774"/>
    <cellStyle name="Calculation 2 4 2 4 2 2" xfId="775"/>
    <cellStyle name="Calculation 2 4 2 4 2 2 2" xfId="13979"/>
    <cellStyle name="Calculation 2 4 2 4 2 3" xfId="776"/>
    <cellStyle name="Calculation 2 4 2 4 2 3 2" xfId="13980"/>
    <cellStyle name="Calculation 2 4 2 4 2 4" xfId="13981"/>
    <cellStyle name="Calculation 2 4 2 4 2_Table 2D depn" xfId="13982"/>
    <cellStyle name="Calculation 2 4 2 4 3" xfId="777"/>
    <cellStyle name="Calculation 2 4 2 4 3 2" xfId="778"/>
    <cellStyle name="Calculation 2 4 2 4 3 2 2" xfId="13983"/>
    <cellStyle name="Calculation 2 4 2 4 3 3" xfId="13984"/>
    <cellStyle name="Calculation 2 4 2 4 3_Table 2D depn" xfId="13985"/>
    <cellStyle name="Calculation 2 4 2 4 4" xfId="779"/>
    <cellStyle name="Calculation 2 4 2 4 4 2" xfId="13986"/>
    <cellStyle name="Calculation 2 4 2 4 5" xfId="13987"/>
    <cellStyle name="Calculation 2 4 2 4_Table 2D depn" xfId="13988"/>
    <cellStyle name="Calculation 2 4 2 5" xfId="780"/>
    <cellStyle name="Calculation 2 4 2 5 2" xfId="781"/>
    <cellStyle name="Calculation 2 4 2 5 2 2" xfId="782"/>
    <cellStyle name="Calculation 2 4 2 5 2 2 2" xfId="13989"/>
    <cellStyle name="Calculation 2 4 2 5 2 3" xfId="783"/>
    <cellStyle name="Calculation 2 4 2 5 2 3 2" xfId="13990"/>
    <cellStyle name="Calculation 2 4 2 5 2 4" xfId="13991"/>
    <cellStyle name="Calculation 2 4 2 5 2_Table 2D depn" xfId="13992"/>
    <cellStyle name="Calculation 2 4 2 5 3" xfId="784"/>
    <cellStyle name="Calculation 2 4 2 5 3 2" xfId="785"/>
    <cellStyle name="Calculation 2 4 2 5 3 2 2" xfId="13993"/>
    <cellStyle name="Calculation 2 4 2 5 3 3" xfId="13994"/>
    <cellStyle name="Calculation 2 4 2 5 3_Table 2D depn" xfId="13995"/>
    <cellStyle name="Calculation 2 4 2 5 4" xfId="786"/>
    <cellStyle name="Calculation 2 4 2 5 4 2" xfId="13996"/>
    <cellStyle name="Calculation 2 4 2 5 5" xfId="13997"/>
    <cellStyle name="Calculation 2 4 2 5_Table 2D depn" xfId="13998"/>
    <cellStyle name="Calculation 2 4 2 6" xfId="787"/>
    <cellStyle name="Calculation 2 4 2 6 2" xfId="788"/>
    <cellStyle name="Calculation 2 4 2 6 2 2" xfId="789"/>
    <cellStyle name="Calculation 2 4 2 6 2 2 2" xfId="13999"/>
    <cellStyle name="Calculation 2 4 2 6 2 3" xfId="790"/>
    <cellStyle name="Calculation 2 4 2 6 2 3 2" xfId="14000"/>
    <cellStyle name="Calculation 2 4 2 6 2 4" xfId="14001"/>
    <cellStyle name="Calculation 2 4 2 6 2_Table 2D depn" xfId="14002"/>
    <cellStyle name="Calculation 2 4 2 6 3" xfId="791"/>
    <cellStyle name="Calculation 2 4 2 6 3 2" xfId="792"/>
    <cellStyle name="Calculation 2 4 2 6 3 2 2" xfId="14003"/>
    <cellStyle name="Calculation 2 4 2 6 3 3" xfId="14004"/>
    <cellStyle name="Calculation 2 4 2 6 3_Table 2D depn" xfId="14005"/>
    <cellStyle name="Calculation 2 4 2 6 4" xfId="793"/>
    <cellStyle name="Calculation 2 4 2 6 4 2" xfId="14006"/>
    <cellStyle name="Calculation 2 4 2 6 5" xfId="14007"/>
    <cellStyle name="Calculation 2 4 2 6_Table 2D depn" xfId="14008"/>
    <cellStyle name="Calculation 2 4 2 7" xfId="794"/>
    <cellStyle name="Calculation 2 4 2 7 2" xfId="795"/>
    <cellStyle name="Calculation 2 4 2 7 2 2" xfId="14009"/>
    <cellStyle name="Calculation 2 4 2 7 3" xfId="796"/>
    <cellStyle name="Calculation 2 4 2 7 3 2" xfId="14010"/>
    <cellStyle name="Calculation 2 4 2 7 4" xfId="14011"/>
    <cellStyle name="Calculation 2 4 2 7_Table 2D depn" xfId="14012"/>
    <cellStyle name="Calculation 2 4 2 8" xfId="797"/>
    <cellStyle name="Calculation 2 4 2 8 2" xfId="798"/>
    <cellStyle name="Calculation 2 4 2 8 2 2" xfId="14013"/>
    <cellStyle name="Calculation 2 4 2 8 3" xfId="14014"/>
    <cellStyle name="Calculation 2 4 2 8_Table 2D depn" xfId="14015"/>
    <cellStyle name="Calculation 2 4 2 9" xfId="799"/>
    <cellStyle name="Calculation 2 4 2 9 2" xfId="14016"/>
    <cellStyle name="Calculation 2 4 2_Table 2D depn" xfId="14017"/>
    <cellStyle name="Calculation 2 4 3" xfId="800"/>
    <cellStyle name="Calculation 2 4 3 10" xfId="14018"/>
    <cellStyle name="Calculation 2 4 3 2" xfId="801"/>
    <cellStyle name="Calculation 2 4 3 2 2" xfId="802"/>
    <cellStyle name="Calculation 2 4 3 2 2 2" xfId="803"/>
    <cellStyle name="Calculation 2 4 3 2 2 2 2" xfId="14019"/>
    <cellStyle name="Calculation 2 4 3 2 2 3" xfId="804"/>
    <cellStyle name="Calculation 2 4 3 2 2 3 2" xfId="14020"/>
    <cellStyle name="Calculation 2 4 3 2 2 4" xfId="14021"/>
    <cellStyle name="Calculation 2 4 3 2 2_Table 2D depn" xfId="14022"/>
    <cellStyle name="Calculation 2 4 3 2 3" xfId="805"/>
    <cellStyle name="Calculation 2 4 3 2 3 2" xfId="806"/>
    <cellStyle name="Calculation 2 4 3 2 3 2 2" xfId="14023"/>
    <cellStyle name="Calculation 2 4 3 2 3 3" xfId="14024"/>
    <cellStyle name="Calculation 2 4 3 2 3_Table 2D depn" xfId="14025"/>
    <cellStyle name="Calculation 2 4 3 2 4" xfId="807"/>
    <cellStyle name="Calculation 2 4 3 2 4 2" xfId="14026"/>
    <cellStyle name="Calculation 2 4 3 2 5" xfId="14027"/>
    <cellStyle name="Calculation 2 4 3 2_Table 2D depn" xfId="14028"/>
    <cellStyle name="Calculation 2 4 3 3" xfId="808"/>
    <cellStyle name="Calculation 2 4 3 3 2" xfId="809"/>
    <cellStyle name="Calculation 2 4 3 3 2 2" xfId="810"/>
    <cellStyle name="Calculation 2 4 3 3 2 2 2" xfId="14029"/>
    <cellStyle name="Calculation 2 4 3 3 2 3" xfId="811"/>
    <cellStyle name="Calculation 2 4 3 3 2 3 2" xfId="14030"/>
    <cellStyle name="Calculation 2 4 3 3 2 4" xfId="14031"/>
    <cellStyle name="Calculation 2 4 3 3 2_Table 2D depn" xfId="14032"/>
    <cellStyle name="Calculation 2 4 3 3 3" xfId="812"/>
    <cellStyle name="Calculation 2 4 3 3 3 2" xfId="813"/>
    <cellStyle name="Calculation 2 4 3 3 3 2 2" xfId="14033"/>
    <cellStyle name="Calculation 2 4 3 3 3 3" xfId="14034"/>
    <cellStyle name="Calculation 2 4 3 3 3_Table 2D depn" xfId="14035"/>
    <cellStyle name="Calculation 2 4 3 3 4" xfId="814"/>
    <cellStyle name="Calculation 2 4 3 3 4 2" xfId="14036"/>
    <cellStyle name="Calculation 2 4 3 3 5" xfId="14037"/>
    <cellStyle name="Calculation 2 4 3 3_Table 2D depn" xfId="14038"/>
    <cellStyle name="Calculation 2 4 3 4" xfId="815"/>
    <cellStyle name="Calculation 2 4 3 4 2" xfId="816"/>
    <cellStyle name="Calculation 2 4 3 4 2 2" xfId="817"/>
    <cellStyle name="Calculation 2 4 3 4 2 2 2" xfId="14039"/>
    <cellStyle name="Calculation 2 4 3 4 2 3" xfId="818"/>
    <cellStyle name="Calculation 2 4 3 4 2 3 2" xfId="14040"/>
    <cellStyle name="Calculation 2 4 3 4 2 4" xfId="14041"/>
    <cellStyle name="Calculation 2 4 3 4 2_Table 2D depn" xfId="14042"/>
    <cellStyle name="Calculation 2 4 3 4 3" xfId="819"/>
    <cellStyle name="Calculation 2 4 3 4 3 2" xfId="820"/>
    <cellStyle name="Calculation 2 4 3 4 3 2 2" xfId="14043"/>
    <cellStyle name="Calculation 2 4 3 4 3 3" xfId="14044"/>
    <cellStyle name="Calculation 2 4 3 4 3_Table 2D depn" xfId="14045"/>
    <cellStyle name="Calculation 2 4 3 4 4" xfId="821"/>
    <cellStyle name="Calculation 2 4 3 4 4 2" xfId="14046"/>
    <cellStyle name="Calculation 2 4 3 4 5" xfId="14047"/>
    <cellStyle name="Calculation 2 4 3 4_Table 2D depn" xfId="14048"/>
    <cellStyle name="Calculation 2 4 3 5" xfId="822"/>
    <cellStyle name="Calculation 2 4 3 5 2" xfId="823"/>
    <cellStyle name="Calculation 2 4 3 5 2 2" xfId="824"/>
    <cellStyle name="Calculation 2 4 3 5 2 2 2" xfId="14049"/>
    <cellStyle name="Calculation 2 4 3 5 2 3" xfId="825"/>
    <cellStyle name="Calculation 2 4 3 5 2 3 2" xfId="14050"/>
    <cellStyle name="Calculation 2 4 3 5 2 4" xfId="14051"/>
    <cellStyle name="Calculation 2 4 3 5 2_Table 2D depn" xfId="14052"/>
    <cellStyle name="Calculation 2 4 3 5 3" xfId="826"/>
    <cellStyle name="Calculation 2 4 3 5 3 2" xfId="827"/>
    <cellStyle name="Calculation 2 4 3 5 3 2 2" xfId="14053"/>
    <cellStyle name="Calculation 2 4 3 5 3 3" xfId="14054"/>
    <cellStyle name="Calculation 2 4 3 5 3_Table 2D depn" xfId="14055"/>
    <cellStyle name="Calculation 2 4 3 5 4" xfId="828"/>
    <cellStyle name="Calculation 2 4 3 5 4 2" xfId="14056"/>
    <cellStyle name="Calculation 2 4 3 5 5" xfId="14057"/>
    <cellStyle name="Calculation 2 4 3 5_Table 2D depn" xfId="14058"/>
    <cellStyle name="Calculation 2 4 3 6" xfId="829"/>
    <cellStyle name="Calculation 2 4 3 6 2" xfId="830"/>
    <cellStyle name="Calculation 2 4 3 6 2 2" xfId="831"/>
    <cellStyle name="Calculation 2 4 3 6 2 2 2" xfId="14059"/>
    <cellStyle name="Calculation 2 4 3 6 2 3" xfId="832"/>
    <cellStyle name="Calculation 2 4 3 6 2 3 2" xfId="14060"/>
    <cellStyle name="Calculation 2 4 3 6 2 4" xfId="14061"/>
    <cellStyle name="Calculation 2 4 3 6 2_Table 2D depn" xfId="14062"/>
    <cellStyle name="Calculation 2 4 3 6 3" xfId="833"/>
    <cellStyle name="Calculation 2 4 3 6 3 2" xfId="834"/>
    <cellStyle name="Calculation 2 4 3 6 3 2 2" xfId="14063"/>
    <cellStyle name="Calculation 2 4 3 6 3 3" xfId="14064"/>
    <cellStyle name="Calculation 2 4 3 6 3_Table 2D depn" xfId="14065"/>
    <cellStyle name="Calculation 2 4 3 6 4" xfId="835"/>
    <cellStyle name="Calculation 2 4 3 6 4 2" xfId="14066"/>
    <cellStyle name="Calculation 2 4 3 6 5" xfId="14067"/>
    <cellStyle name="Calculation 2 4 3 6_Table 2D depn" xfId="14068"/>
    <cellStyle name="Calculation 2 4 3 7" xfId="836"/>
    <cellStyle name="Calculation 2 4 3 7 2" xfId="837"/>
    <cellStyle name="Calculation 2 4 3 7 2 2" xfId="14069"/>
    <cellStyle name="Calculation 2 4 3 7 3" xfId="838"/>
    <cellStyle name="Calculation 2 4 3 7 3 2" xfId="14070"/>
    <cellStyle name="Calculation 2 4 3 7 4" xfId="14071"/>
    <cellStyle name="Calculation 2 4 3 7_Table 2D depn" xfId="14072"/>
    <cellStyle name="Calculation 2 4 3 8" xfId="839"/>
    <cellStyle name="Calculation 2 4 3 8 2" xfId="840"/>
    <cellStyle name="Calculation 2 4 3 8 2 2" xfId="14073"/>
    <cellStyle name="Calculation 2 4 3 8 3" xfId="14074"/>
    <cellStyle name="Calculation 2 4 3 8_Table 2D depn" xfId="14075"/>
    <cellStyle name="Calculation 2 4 3 9" xfId="841"/>
    <cellStyle name="Calculation 2 4 3 9 2" xfId="14076"/>
    <cellStyle name="Calculation 2 4 3_Table 2D depn" xfId="14077"/>
    <cellStyle name="Calculation 2 4 4" xfId="842"/>
    <cellStyle name="Calculation 2 4 4 10" xfId="14078"/>
    <cellStyle name="Calculation 2 4 4 2" xfId="843"/>
    <cellStyle name="Calculation 2 4 4 2 2" xfId="844"/>
    <cellStyle name="Calculation 2 4 4 2 2 2" xfId="845"/>
    <cellStyle name="Calculation 2 4 4 2 2 2 2" xfId="14079"/>
    <cellStyle name="Calculation 2 4 4 2 2 3" xfId="846"/>
    <cellStyle name="Calculation 2 4 4 2 2 3 2" xfId="14080"/>
    <cellStyle name="Calculation 2 4 4 2 2 4" xfId="14081"/>
    <cellStyle name="Calculation 2 4 4 2 2_Table 2D depn" xfId="14082"/>
    <cellStyle name="Calculation 2 4 4 2 3" xfId="847"/>
    <cellStyle name="Calculation 2 4 4 2 3 2" xfId="848"/>
    <cellStyle name="Calculation 2 4 4 2 3 2 2" xfId="14083"/>
    <cellStyle name="Calculation 2 4 4 2 3 3" xfId="14084"/>
    <cellStyle name="Calculation 2 4 4 2 3_Table 2D depn" xfId="14085"/>
    <cellStyle name="Calculation 2 4 4 2 4" xfId="849"/>
    <cellStyle name="Calculation 2 4 4 2 4 2" xfId="14086"/>
    <cellStyle name="Calculation 2 4 4 2 5" xfId="14087"/>
    <cellStyle name="Calculation 2 4 4 2_Table 2D depn" xfId="14088"/>
    <cellStyle name="Calculation 2 4 4 3" xfId="850"/>
    <cellStyle name="Calculation 2 4 4 3 2" xfId="851"/>
    <cellStyle name="Calculation 2 4 4 3 2 2" xfId="852"/>
    <cellStyle name="Calculation 2 4 4 3 2 2 2" xfId="14089"/>
    <cellStyle name="Calculation 2 4 4 3 2 3" xfId="853"/>
    <cellStyle name="Calculation 2 4 4 3 2 3 2" xfId="14090"/>
    <cellStyle name="Calculation 2 4 4 3 2 4" xfId="14091"/>
    <cellStyle name="Calculation 2 4 4 3 2_Table 2D depn" xfId="14092"/>
    <cellStyle name="Calculation 2 4 4 3 3" xfId="854"/>
    <cellStyle name="Calculation 2 4 4 3 3 2" xfId="855"/>
    <cellStyle name="Calculation 2 4 4 3 3 2 2" xfId="14093"/>
    <cellStyle name="Calculation 2 4 4 3 3 3" xfId="14094"/>
    <cellStyle name="Calculation 2 4 4 3 3_Table 2D depn" xfId="14095"/>
    <cellStyle name="Calculation 2 4 4 3 4" xfId="856"/>
    <cellStyle name="Calculation 2 4 4 3 4 2" xfId="14096"/>
    <cellStyle name="Calculation 2 4 4 3 5" xfId="14097"/>
    <cellStyle name="Calculation 2 4 4 3_Table 2D depn" xfId="14098"/>
    <cellStyle name="Calculation 2 4 4 4" xfId="857"/>
    <cellStyle name="Calculation 2 4 4 4 2" xfId="858"/>
    <cellStyle name="Calculation 2 4 4 4 2 2" xfId="859"/>
    <cellStyle name="Calculation 2 4 4 4 2 2 2" xfId="14099"/>
    <cellStyle name="Calculation 2 4 4 4 2 3" xfId="860"/>
    <cellStyle name="Calculation 2 4 4 4 2 3 2" xfId="14100"/>
    <cellStyle name="Calculation 2 4 4 4 2 4" xfId="14101"/>
    <cellStyle name="Calculation 2 4 4 4 2_Table 2D depn" xfId="14102"/>
    <cellStyle name="Calculation 2 4 4 4 3" xfId="861"/>
    <cellStyle name="Calculation 2 4 4 4 3 2" xfId="862"/>
    <cellStyle name="Calculation 2 4 4 4 3 2 2" xfId="14103"/>
    <cellStyle name="Calculation 2 4 4 4 3 3" xfId="14104"/>
    <cellStyle name="Calculation 2 4 4 4 3_Table 2D depn" xfId="14105"/>
    <cellStyle name="Calculation 2 4 4 4 4" xfId="863"/>
    <cellStyle name="Calculation 2 4 4 4 4 2" xfId="14106"/>
    <cellStyle name="Calculation 2 4 4 4 5" xfId="14107"/>
    <cellStyle name="Calculation 2 4 4 4_Table 2D depn" xfId="14108"/>
    <cellStyle name="Calculation 2 4 4 5" xfId="864"/>
    <cellStyle name="Calculation 2 4 4 5 2" xfId="865"/>
    <cellStyle name="Calculation 2 4 4 5 2 2" xfId="866"/>
    <cellStyle name="Calculation 2 4 4 5 2 2 2" xfId="14109"/>
    <cellStyle name="Calculation 2 4 4 5 2 3" xfId="867"/>
    <cellStyle name="Calculation 2 4 4 5 2 3 2" xfId="14110"/>
    <cellStyle name="Calculation 2 4 4 5 2 4" xfId="14111"/>
    <cellStyle name="Calculation 2 4 4 5 2_Table 2D depn" xfId="14112"/>
    <cellStyle name="Calculation 2 4 4 5 3" xfId="868"/>
    <cellStyle name="Calculation 2 4 4 5 3 2" xfId="869"/>
    <cellStyle name="Calculation 2 4 4 5 3 2 2" xfId="14113"/>
    <cellStyle name="Calculation 2 4 4 5 3 3" xfId="14114"/>
    <cellStyle name="Calculation 2 4 4 5 3_Table 2D depn" xfId="14115"/>
    <cellStyle name="Calculation 2 4 4 5 4" xfId="870"/>
    <cellStyle name="Calculation 2 4 4 5 4 2" xfId="14116"/>
    <cellStyle name="Calculation 2 4 4 5 5" xfId="14117"/>
    <cellStyle name="Calculation 2 4 4 5_Table 2D depn" xfId="14118"/>
    <cellStyle name="Calculation 2 4 4 6" xfId="871"/>
    <cellStyle name="Calculation 2 4 4 6 2" xfId="872"/>
    <cellStyle name="Calculation 2 4 4 6 2 2" xfId="873"/>
    <cellStyle name="Calculation 2 4 4 6 2 2 2" xfId="14119"/>
    <cellStyle name="Calculation 2 4 4 6 2 3" xfId="874"/>
    <cellStyle name="Calculation 2 4 4 6 2 3 2" xfId="14120"/>
    <cellStyle name="Calculation 2 4 4 6 2 4" xfId="14121"/>
    <cellStyle name="Calculation 2 4 4 6 2_Table 2D depn" xfId="14122"/>
    <cellStyle name="Calculation 2 4 4 6 3" xfId="875"/>
    <cellStyle name="Calculation 2 4 4 6 3 2" xfId="876"/>
    <cellStyle name="Calculation 2 4 4 6 3 2 2" xfId="14123"/>
    <cellStyle name="Calculation 2 4 4 6 3 3" xfId="14124"/>
    <cellStyle name="Calculation 2 4 4 6 3_Table 2D depn" xfId="14125"/>
    <cellStyle name="Calculation 2 4 4 6 4" xfId="877"/>
    <cellStyle name="Calculation 2 4 4 6 4 2" xfId="14126"/>
    <cellStyle name="Calculation 2 4 4 6 5" xfId="14127"/>
    <cellStyle name="Calculation 2 4 4 6_Table 2D depn" xfId="14128"/>
    <cellStyle name="Calculation 2 4 4 7" xfId="878"/>
    <cellStyle name="Calculation 2 4 4 7 2" xfId="879"/>
    <cellStyle name="Calculation 2 4 4 7 2 2" xfId="14129"/>
    <cellStyle name="Calculation 2 4 4 7 3" xfId="880"/>
    <cellStyle name="Calculation 2 4 4 7 3 2" xfId="14130"/>
    <cellStyle name="Calculation 2 4 4 7 4" xfId="14131"/>
    <cellStyle name="Calculation 2 4 4 7_Table 2D depn" xfId="14132"/>
    <cellStyle name="Calculation 2 4 4 8" xfId="881"/>
    <cellStyle name="Calculation 2 4 4 8 2" xfId="882"/>
    <cellStyle name="Calculation 2 4 4 8 2 2" xfId="14133"/>
    <cellStyle name="Calculation 2 4 4 8 3" xfId="14134"/>
    <cellStyle name="Calculation 2 4 4 8_Table 2D depn" xfId="14135"/>
    <cellStyle name="Calculation 2 4 4 9" xfId="883"/>
    <cellStyle name="Calculation 2 4 4 9 2" xfId="14136"/>
    <cellStyle name="Calculation 2 4 4_Table 2D depn" xfId="14137"/>
    <cellStyle name="Calculation 2 4 5" xfId="884"/>
    <cellStyle name="Calculation 2 4 5 10" xfId="14138"/>
    <cellStyle name="Calculation 2 4 5 2" xfId="885"/>
    <cellStyle name="Calculation 2 4 5 2 2" xfId="886"/>
    <cellStyle name="Calculation 2 4 5 2 2 2" xfId="887"/>
    <cellStyle name="Calculation 2 4 5 2 2 2 2" xfId="14139"/>
    <cellStyle name="Calculation 2 4 5 2 2 3" xfId="888"/>
    <cellStyle name="Calculation 2 4 5 2 2 3 2" xfId="14140"/>
    <cellStyle name="Calculation 2 4 5 2 2 4" xfId="14141"/>
    <cellStyle name="Calculation 2 4 5 2 2_Table 2D depn" xfId="14142"/>
    <cellStyle name="Calculation 2 4 5 2 3" xfId="889"/>
    <cellStyle name="Calculation 2 4 5 2 3 2" xfId="890"/>
    <cellStyle name="Calculation 2 4 5 2 3 2 2" xfId="14143"/>
    <cellStyle name="Calculation 2 4 5 2 3 3" xfId="14144"/>
    <cellStyle name="Calculation 2 4 5 2 3_Table 2D depn" xfId="14145"/>
    <cellStyle name="Calculation 2 4 5 2 4" xfId="891"/>
    <cellStyle name="Calculation 2 4 5 2 4 2" xfId="14146"/>
    <cellStyle name="Calculation 2 4 5 2 5" xfId="14147"/>
    <cellStyle name="Calculation 2 4 5 2_Table 2D depn" xfId="14148"/>
    <cellStyle name="Calculation 2 4 5 3" xfId="892"/>
    <cellStyle name="Calculation 2 4 5 3 2" xfId="893"/>
    <cellStyle name="Calculation 2 4 5 3 2 2" xfId="894"/>
    <cellStyle name="Calculation 2 4 5 3 2 2 2" xfId="14149"/>
    <cellStyle name="Calculation 2 4 5 3 2 3" xfId="895"/>
    <cellStyle name="Calculation 2 4 5 3 2 3 2" xfId="14150"/>
    <cellStyle name="Calculation 2 4 5 3 2 4" xfId="14151"/>
    <cellStyle name="Calculation 2 4 5 3 2_Table 2D depn" xfId="14152"/>
    <cellStyle name="Calculation 2 4 5 3 3" xfId="896"/>
    <cellStyle name="Calculation 2 4 5 3 3 2" xfId="897"/>
    <cellStyle name="Calculation 2 4 5 3 3 2 2" xfId="14153"/>
    <cellStyle name="Calculation 2 4 5 3 3 3" xfId="14154"/>
    <cellStyle name="Calculation 2 4 5 3 3_Table 2D depn" xfId="14155"/>
    <cellStyle name="Calculation 2 4 5 3 4" xfId="898"/>
    <cellStyle name="Calculation 2 4 5 3 4 2" xfId="14156"/>
    <cellStyle name="Calculation 2 4 5 3 5" xfId="14157"/>
    <cellStyle name="Calculation 2 4 5 3_Table 2D depn" xfId="14158"/>
    <cellStyle name="Calculation 2 4 5 4" xfId="899"/>
    <cellStyle name="Calculation 2 4 5 4 2" xfId="900"/>
    <cellStyle name="Calculation 2 4 5 4 2 2" xfId="901"/>
    <cellStyle name="Calculation 2 4 5 4 2 2 2" xfId="14159"/>
    <cellStyle name="Calculation 2 4 5 4 2 3" xfId="902"/>
    <cellStyle name="Calculation 2 4 5 4 2 3 2" xfId="14160"/>
    <cellStyle name="Calculation 2 4 5 4 2 4" xfId="14161"/>
    <cellStyle name="Calculation 2 4 5 4 2_Table 2D depn" xfId="14162"/>
    <cellStyle name="Calculation 2 4 5 4 3" xfId="903"/>
    <cellStyle name="Calculation 2 4 5 4 3 2" xfId="904"/>
    <cellStyle name="Calculation 2 4 5 4 3 2 2" xfId="14163"/>
    <cellStyle name="Calculation 2 4 5 4 3 3" xfId="14164"/>
    <cellStyle name="Calculation 2 4 5 4 3_Table 2D depn" xfId="14165"/>
    <cellStyle name="Calculation 2 4 5 4 4" xfId="905"/>
    <cellStyle name="Calculation 2 4 5 4 4 2" xfId="14166"/>
    <cellStyle name="Calculation 2 4 5 4 5" xfId="14167"/>
    <cellStyle name="Calculation 2 4 5 4_Table 2D depn" xfId="14168"/>
    <cellStyle name="Calculation 2 4 5 5" xfId="906"/>
    <cellStyle name="Calculation 2 4 5 5 2" xfId="907"/>
    <cellStyle name="Calculation 2 4 5 5 2 2" xfId="908"/>
    <cellStyle name="Calculation 2 4 5 5 2 2 2" xfId="14169"/>
    <cellStyle name="Calculation 2 4 5 5 2 3" xfId="909"/>
    <cellStyle name="Calculation 2 4 5 5 2 3 2" xfId="14170"/>
    <cellStyle name="Calculation 2 4 5 5 2 4" xfId="14171"/>
    <cellStyle name="Calculation 2 4 5 5 2_Table 2D depn" xfId="14172"/>
    <cellStyle name="Calculation 2 4 5 5 3" xfId="910"/>
    <cellStyle name="Calculation 2 4 5 5 3 2" xfId="911"/>
    <cellStyle name="Calculation 2 4 5 5 3 2 2" xfId="14173"/>
    <cellStyle name="Calculation 2 4 5 5 3 3" xfId="14174"/>
    <cellStyle name="Calculation 2 4 5 5 3_Table 2D depn" xfId="14175"/>
    <cellStyle name="Calculation 2 4 5 5 4" xfId="912"/>
    <cellStyle name="Calculation 2 4 5 5 4 2" xfId="14176"/>
    <cellStyle name="Calculation 2 4 5 5 5" xfId="14177"/>
    <cellStyle name="Calculation 2 4 5 5_Table 2D depn" xfId="14178"/>
    <cellStyle name="Calculation 2 4 5 6" xfId="913"/>
    <cellStyle name="Calculation 2 4 5 6 2" xfId="914"/>
    <cellStyle name="Calculation 2 4 5 6 2 2" xfId="915"/>
    <cellStyle name="Calculation 2 4 5 6 2 2 2" xfId="14179"/>
    <cellStyle name="Calculation 2 4 5 6 2 3" xfId="916"/>
    <cellStyle name="Calculation 2 4 5 6 2 3 2" xfId="14180"/>
    <cellStyle name="Calculation 2 4 5 6 2 4" xfId="14181"/>
    <cellStyle name="Calculation 2 4 5 6 2_Table 2D depn" xfId="14182"/>
    <cellStyle name="Calculation 2 4 5 6 3" xfId="917"/>
    <cellStyle name="Calculation 2 4 5 6 3 2" xfId="918"/>
    <cellStyle name="Calculation 2 4 5 6 3 2 2" xfId="14183"/>
    <cellStyle name="Calculation 2 4 5 6 3 3" xfId="14184"/>
    <cellStyle name="Calculation 2 4 5 6 3_Table 2D depn" xfId="14185"/>
    <cellStyle name="Calculation 2 4 5 6 4" xfId="919"/>
    <cellStyle name="Calculation 2 4 5 6 4 2" xfId="14186"/>
    <cellStyle name="Calculation 2 4 5 6 5" xfId="14187"/>
    <cellStyle name="Calculation 2 4 5 6_Table 2D depn" xfId="14188"/>
    <cellStyle name="Calculation 2 4 5 7" xfId="920"/>
    <cellStyle name="Calculation 2 4 5 7 2" xfId="921"/>
    <cellStyle name="Calculation 2 4 5 7 2 2" xfId="14189"/>
    <cellStyle name="Calculation 2 4 5 7 3" xfId="922"/>
    <cellStyle name="Calculation 2 4 5 7 3 2" xfId="14190"/>
    <cellStyle name="Calculation 2 4 5 7 4" xfId="14191"/>
    <cellStyle name="Calculation 2 4 5 7_Table 2D depn" xfId="14192"/>
    <cellStyle name="Calculation 2 4 5 8" xfId="923"/>
    <cellStyle name="Calculation 2 4 5 8 2" xfId="924"/>
    <cellStyle name="Calculation 2 4 5 8 2 2" xfId="14193"/>
    <cellStyle name="Calculation 2 4 5 8 3" xfId="14194"/>
    <cellStyle name="Calculation 2 4 5 8_Table 2D depn" xfId="14195"/>
    <cellStyle name="Calculation 2 4 5 9" xfId="925"/>
    <cellStyle name="Calculation 2 4 5 9 2" xfId="14196"/>
    <cellStyle name="Calculation 2 4 5_Table 2D depn" xfId="14197"/>
    <cellStyle name="Calculation 2 4 6" xfId="926"/>
    <cellStyle name="Calculation 2 4 6 2" xfId="927"/>
    <cellStyle name="Calculation 2 4 6 2 2" xfId="928"/>
    <cellStyle name="Calculation 2 4 6 2 2 2" xfId="14198"/>
    <cellStyle name="Calculation 2 4 6 2 3" xfId="929"/>
    <cellStyle name="Calculation 2 4 6 2 3 2" xfId="14199"/>
    <cellStyle name="Calculation 2 4 6 2 4" xfId="14200"/>
    <cellStyle name="Calculation 2 4 6 2_Table 2D depn" xfId="14201"/>
    <cellStyle name="Calculation 2 4 6 3" xfId="930"/>
    <cellStyle name="Calculation 2 4 6 3 2" xfId="931"/>
    <cellStyle name="Calculation 2 4 6 3 2 2" xfId="14202"/>
    <cellStyle name="Calculation 2 4 6 3 3" xfId="14203"/>
    <cellStyle name="Calculation 2 4 6 3_Table 2D depn" xfId="14204"/>
    <cellStyle name="Calculation 2 4 6 4" xfId="932"/>
    <cellStyle name="Calculation 2 4 6 4 2" xfId="14205"/>
    <cellStyle name="Calculation 2 4 6 5" xfId="14206"/>
    <cellStyle name="Calculation 2 4 6_Table 2D depn" xfId="14207"/>
    <cellStyle name="Calculation 2 4 7" xfId="933"/>
    <cellStyle name="Calculation 2 4 7 2" xfId="934"/>
    <cellStyle name="Calculation 2 4 7 2 2" xfId="935"/>
    <cellStyle name="Calculation 2 4 7 2 2 2" xfId="14208"/>
    <cellStyle name="Calculation 2 4 7 2 3" xfId="936"/>
    <cellStyle name="Calculation 2 4 7 2 3 2" xfId="14209"/>
    <cellStyle name="Calculation 2 4 7 2 4" xfId="14210"/>
    <cellStyle name="Calculation 2 4 7 2_Table 2D depn" xfId="14211"/>
    <cellStyle name="Calculation 2 4 7 3" xfId="937"/>
    <cellStyle name="Calculation 2 4 7 3 2" xfId="938"/>
    <cellStyle name="Calculation 2 4 7 3 2 2" xfId="14212"/>
    <cellStyle name="Calculation 2 4 7 3 3" xfId="14213"/>
    <cellStyle name="Calculation 2 4 7 3_Table 2D depn" xfId="14214"/>
    <cellStyle name="Calculation 2 4 7 4" xfId="939"/>
    <cellStyle name="Calculation 2 4 7 4 2" xfId="14215"/>
    <cellStyle name="Calculation 2 4 7 5" xfId="14216"/>
    <cellStyle name="Calculation 2 4 7_Table 2D depn" xfId="14217"/>
    <cellStyle name="Calculation 2 4 8" xfId="940"/>
    <cellStyle name="Calculation 2 4 8 2" xfId="941"/>
    <cellStyle name="Calculation 2 4 8 2 2" xfId="942"/>
    <cellStyle name="Calculation 2 4 8 2 2 2" xfId="14218"/>
    <cellStyle name="Calculation 2 4 8 2 3" xfId="943"/>
    <cellStyle name="Calculation 2 4 8 2 3 2" xfId="14219"/>
    <cellStyle name="Calculation 2 4 8 2 4" xfId="14220"/>
    <cellStyle name="Calculation 2 4 8 2_Table 2D depn" xfId="14221"/>
    <cellStyle name="Calculation 2 4 8 3" xfId="944"/>
    <cellStyle name="Calculation 2 4 8 3 2" xfId="945"/>
    <cellStyle name="Calculation 2 4 8 3 2 2" xfId="14222"/>
    <cellStyle name="Calculation 2 4 8 3 3" xfId="14223"/>
    <cellStyle name="Calculation 2 4 8 3_Table 2D depn" xfId="14224"/>
    <cellStyle name="Calculation 2 4 8 4" xfId="946"/>
    <cellStyle name="Calculation 2 4 8 4 2" xfId="14225"/>
    <cellStyle name="Calculation 2 4 8 5" xfId="14226"/>
    <cellStyle name="Calculation 2 4 8_Table 2D depn" xfId="14227"/>
    <cellStyle name="Calculation 2 4 9" xfId="947"/>
    <cellStyle name="Calculation 2 4 9 2" xfId="948"/>
    <cellStyle name="Calculation 2 4 9 2 2" xfId="949"/>
    <cellStyle name="Calculation 2 4 9 2 2 2" xfId="14228"/>
    <cellStyle name="Calculation 2 4 9 2 3" xfId="950"/>
    <cellStyle name="Calculation 2 4 9 2 3 2" xfId="14229"/>
    <cellStyle name="Calculation 2 4 9 2 4" xfId="14230"/>
    <cellStyle name="Calculation 2 4 9 2_Table 2D depn" xfId="14231"/>
    <cellStyle name="Calculation 2 4 9 3" xfId="951"/>
    <cellStyle name="Calculation 2 4 9 3 2" xfId="952"/>
    <cellStyle name="Calculation 2 4 9 3 2 2" xfId="14232"/>
    <cellStyle name="Calculation 2 4 9 3 3" xfId="14233"/>
    <cellStyle name="Calculation 2 4 9 3_Table 2D depn" xfId="14234"/>
    <cellStyle name="Calculation 2 4 9 4" xfId="953"/>
    <cellStyle name="Calculation 2 4 9 4 2" xfId="14235"/>
    <cellStyle name="Calculation 2 4 9 5" xfId="14236"/>
    <cellStyle name="Calculation 2 4 9_Table 2D depn" xfId="14237"/>
    <cellStyle name="Calculation 2 4_4F" xfId="14238"/>
    <cellStyle name="Calculation 2 5" xfId="954"/>
    <cellStyle name="Calculation 2 5 10" xfId="955"/>
    <cellStyle name="Calculation 2 5 10 2" xfId="956"/>
    <cellStyle name="Calculation 2 5 10 2 2" xfId="957"/>
    <cellStyle name="Calculation 2 5 10 2 2 2" xfId="14239"/>
    <cellStyle name="Calculation 2 5 10 2 3" xfId="958"/>
    <cellStyle name="Calculation 2 5 10 2 3 2" xfId="14240"/>
    <cellStyle name="Calculation 2 5 10 2 4" xfId="14241"/>
    <cellStyle name="Calculation 2 5 10 2_Table 2D depn" xfId="14242"/>
    <cellStyle name="Calculation 2 5 10 3" xfId="959"/>
    <cellStyle name="Calculation 2 5 10 3 2" xfId="960"/>
    <cellStyle name="Calculation 2 5 10 3 2 2" xfId="14243"/>
    <cellStyle name="Calculation 2 5 10 3 3" xfId="14244"/>
    <cellStyle name="Calculation 2 5 10 3_Table 2D depn" xfId="14245"/>
    <cellStyle name="Calculation 2 5 10 4" xfId="961"/>
    <cellStyle name="Calculation 2 5 10 4 2" xfId="14246"/>
    <cellStyle name="Calculation 2 5 10 5" xfId="14247"/>
    <cellStyle name="Calculation 2 5 10_Table 2D depn" xfId="14248"/>
    <cellStyle name="Calculation 2 5 11" xfId="962"/>
    <cellStyle name="Calculation 2 5 11 2" xfId="963"/>
    <cellStyle name="Calculation 2 5 11 2 2" xfId="964"/>
    <cellStyle name="Calculation 2 5 11 2 2 2" xfId="14249"/>
    <cellStyle name="Calculation 2 5 11 2 3" xfId="965"/>
    <cellStyle name="Calculation 2 5 11 2 3 2" xfId="14250"/>
    <cellStyle name="Calculation 2 5 11 2 4" xfId="14251"/>
    <cellStyle name="Calculation 2 5 11 2_Table 2D depn" xfId="14252"/>
    <cellStyle name="Calculation 2 5 11 3" xfId="966"/>
    <cellStyle name="Calculation 2 5 11 3 2" xfId="967"/>
    <cellStyle name="Calculation 2 5 11 3 2 2" xfId="14253"/>
    <cellStyle name="Calculation 2 5 11 3 3" xfId="14254"/>
    <cellStyle name="Calculation 2 5 11 3_Table 2D depn" xfId="14255"/>
    <cellStyle name="Calculation 2 5 11 4" xfId="968"/>
    <cellStyle name="Calculation 2 5 11 4 2" xfId="14256"/>
    <cellStyle name="Calculation 2 5 11 5" xfId="14257"/>
    <cellStyle name="Calculation 2 5 11_Table 2D depn" xfId="14258"/>
    <cellStyle name="Calculation 2 5 12" xfId="969"/>
    <cellStyle name="Calculation 2 5 12 2" xfId="970"/>
    <cellStyle name="Calculation 2 5 12 2 2" xfId="14259"/>
    <cellStyle name="Calculation 2 5 12 3" xfId="971"/>
    <cellStyle name="Calculation 2 5 12 3 2" xfId="14260"/>
    <cellStyle name="Calculation 2 5 12 4" xfId="14261"/>
    <cellStyle name="Calculation 2 5 12_Table 2D depn" xfId="14262"/>
    <cellStyle name="Calculation 2 5 13" xfId="972"/>
    <cellStyle name="Calculation 2 5 13 2" xfId="973"/>
    <cellStyle name="Calculation 2 5 13 2 2" xfId="14263"/>
    <cellStyle name="Calculation 2 5 13 3" xfId="14264"/>
    <cellStyle name="Calculation 2 5 13_Table 2D depn" xfId="14265"/>
    <cellStyle name="Calculation 2 5 14" xfId="974"/>
    <cellStyle name="Calculation 2 5 14 2" xfId="14266"/>
    <cellStyle name="Calculation 2 5 15" xfId="14267"/>
    <cellStyle name="Calculation 2 5 2" xfId="975"/>
    <cellStyle name="Calculation 2 5 2 10" xfId="14268"/>
    <cellStyle name="Calculation 2 5 2 2" xfId="976"/>
    <cellStyle name="Calculation 2 5 2 2 2" xfId="977"/>
    <cellStyle name="Calculation 2 5 2 2 2 2" xfId="978"/>
    <cellStyle name="Calculation 2 5 2 2 2 2 2" xfId="14269"/>
    <cellStyle name="Calculation 2 5 2 2 2 3" xfId="979"/>
    <cellStyle name="Calculation 2 5 2 2 2 3 2" xfId="14270"/>
    <cellStyle name="Calculation 2 5 2 2 2 4" xfId="14271"/>
    <cellStyle name="Calculation 2 5 2 2 2_Table 2D depn" xfId="14272"/>
    <cellStyle name="Calculation 2 5 2 2 3" xfId="980"/>
    <cellStyle name="Calculation 2 5 2 2 3 2" xfId="981"/>
    <cellStyle name="Calculation 2 5 2 2 3 2 2" xfId="14273"/>
    <cellStyle name="Calculation 2 5 2 2 3 3" xfId="14274"/>
    <cellStyle name="Calculation 2 5 2 2 3_Table 2D depn" xfId="14275"/>
    <cellStyle name="Calculation 2 5 2 2 4" xfId="982"/>
    <cellStyle name="Calculation 2 5 2 2 4 2" xfId="14276"/>
    <cellStyle name="Calculation 2 5 2 2 5" xfId="14277"/>
    <cellStyle name="Calculation 2 5 2 2_Table 2D depn" xfId="14278"/>
    <cellStyle name="Calculation 2 5 2 3" xfId="983"/>
    <cellStyle name="Calculation 2 5 2 3 2" xfId="984"/>
    <cellStyle name="Calculation 2 5 2 3 2 2" xfId="985"/>
    <cellStyle name="Calculation 2 5 2 3 2 2 2" xfId="14279"/>
    <cellStyle name="Calculation 2 5 2 3 2 3" xfId="986"/>
    <cellStyle name="Calculation 2 5 2 3 2 3 2" xfId="14280"/>
    <cellStyle name="Calculation 2 5 2 3 2 4" xfId="14281"/>
    <cellStyle name="Calculation 2 5 2 3 2_Table 2D depn" xfId="14282"/>
    <cellStyle name="Calculation 2 5 2 3 3" xfId="987"/>
    <cellStyle name="Calculation 2 5 2 3 3 2" xfId="988"/>
    <cellStyle name="Calculation 2 5 2 3 3 2 2" xfId="14283"/>
    <cellStyle name="Calculation 2 5 2 3 3 3" xfId="14284"/>
    <cellStyle name="Calculation 2 5 2 3 3_Table 2D depn" xfId="14285"/>
    <cellStyle name="Calculation 2 5 2 3 4" xfId="989"/>
    <cellStyle name="Calculation 2 5 2 3 4 2" xfId="14286"/>
    <cellStyle name="Calculation 2 5 2 3 5" xfId="14287"/>
    <cellStyle name="Calculation 2 5 2 3_Table 2D depn" xfId="14288"/>
    <cellStyle name="Calculation 2 5 2 4" xfId="990"/>
    <cellStyle name="Calculation 2 5 2 4 2" xfId="991"/>
    <cellStyle name="Calculation 2 5 2 4 2 2" xfId="992"/>
    <cellStyle name="Calculation 2 5 2 4 2 2 2" xfId="14289"/>
    <cellStyle name="Calculation 2 5 2 4 2 3" xfId="993"/>
    <cellStyle name="Calculation 2 5 2 4 2 3 2" xfId="14290"/>
    <cellStyle name="Calculation 2 5 2 4 2 4" xfId="14291"/>
    <cellStyle name="Calculation 2 5 2 4 2_Table 2D depn" xfId="14292"/>
    <cellStyle name="Calculation 2 5 2 4 3" xfId="994"/>
    <cellStyle name="Calculation 2 5 2 4 3 2" xfId="995"/>
    <cellStyle name="Calculation 2 5 2 4 3 2 2" xfId="14293"/>
    <cellStyle name="Calculation 2 5 2 4 3 3" xfId="14294"/>
    <cellStyle name="Calculation 2 5 2 4 3_Table 2D depn" xfId="14295"/>
    <cellStyle name="Calculation 2 5 2 4 4" xfId="996"/>
    <cellStyle name="Calculation 2 5 2 4 4 2" xfId="14296"/>
    <cellStyle name="Calculation 2 5 2 4 5" xfId="14297"/>
    <cellStyle name="Calculation 2 5 2 4_Table 2D depn" xfId="14298"/>
    <cellStyle name="Calculation 2 5 2 5" xfId="997"/>
    <cellStyle name="Calculation 2 5 2 5 2" xfId="998"/>
    <cellStyle name="Calculation 2 5 2 5 2 2" xfId="999"/>
    <cellStyle name="Calculation 2 5 2 5 2 2 2" xfId="14299"/>
    <cellStyle name="Calculation 2 5 2 5 2 3" xfId="1000"/>
    <cellStyle name="Calculation 2 5 2 5 2 3 2" xfId="14300"/>
    <cellStyle name="Calculation 2 5 2 5 2 4" xfId="14301"/>
    <cellStyle name="Calculation 2 5 2 5 2_Table 2D depn" xfId="14302"/>
    <cellStyle name="Calculation 2 5 2 5 3" xfId="1001"/>
    <cellStyle name="Calculation 2 5 2 5 3 2" xfId="1002"/>
    <cellStyle name="Calculation 2 5 2 5 3 2 2" xfId="14303"/>
    <cellStyle name="Calculation 2 5 2 5 3 3" xfId="14304"/>
    <cellStyle name="Calculation 2 5 2 5 3_Table 2D depn" xfId="14305"/>
    <cellStyle name="Calculation 2 5 2 5 4" xfId="1003"/>
    <cellStyle name="Calculation 2 5 2 5 4 2" xfId="14306"/>
    <cellStyle name="Calculation 2 5 2 5 5" xfId="14307"/>
    <cellStyle name="Calculation 2 5 2 5_Table 2D depn" xfId="14308"/>
    <cellStyle name="Calculation 2 5 2 6" xfId="1004"/>
    <cellStyle name="Calculation 2 5 2 6 2" xfId="1005"/>
    <cellStyle name="Calculation 2 5 2 6 2 2" xfId="1006"/>
    <cellStyle name="Calculation 2 5 2 6 2 2 2" xfId="14309"/>
    <cellStyle name="Calculation 2 5 2 6 2 3" xfId="1007"/>
    <cellStyle name="Calculation 2 5 2 6 2 3 2" xfId="14310"/>
    <cellStyle name="Calculation 2 5 2 6 2 4" xfId="14311"/>
    <cellStyle name="Calculation 2 5 2 6 2_Table 2D depn" xfId="14312"/>
    <cellStyle name="Calculation 2 5 2 6 3" xfId="1008"/>
    <cellStyle name="Calculation 2 5 2 6 3 2" xfId="1009"/>
    <cellStyle name="Calculation 2 5 2 6 3 2 2" xfId="14313"/>
    <cellStyle name="Calculation 2 5 2 6 3 3" xfId="14314"/>
    <cellStyle name="Calculation 2 5 2 6 3_Table 2D depn" xfId="14315"/>
    <cellStyle name="Calculation 2 5 2 6 4" xfId="1010"/>
    <cellStyle name="Calculation 2 5 2 6 4 2" xfId="14316"/>
    <cellStyle name="Calculation 2 5 2 6 5" xfId="14317"/>
    <cellStyle name="Calculation 2 5 2 6_Table 2D depn" xfId="14318"/>
    <cellStyle name="Calculation 2 5 2 7" xfId="1011"/>
    <cellStyle name="Calculation 2 5 2 7 2" xfId="1012"/>
    <cellStyle name="Calculation 2 5 2 7 2 2" xfId="14319"/>
    <cellStyle name="Calculation 2 5 2 7 3" xfId="1013"/>
    <cellStyle name="Calculation 2 5 2 7 3 2" xfId="14320"/>
    <cellStyle name="Calculation 2 5 2 7 4" xfId="14321"/>
    <cellStyle name="Calculation 2 5 2 7_Table 2D depn" xfId="14322"/>
    <cellStyle name="Calculation 2 5 2 8" xfId="1014"/>
    <cellStyle name="Calculation 2 5 2 8 2" xfId="1015"/>
    <cellStyle name="Calculation 2 5 2 8 2 2" xfId="14323"/>
    <cellStyle name="Calculation 2 5 2 8 3" xfId="14324"/>
    <cellStyle name="Calculation 2 5 2 8_Table 2D depn" xfId="14325"/>
    <cellStyle name="Calculation 2 5 2 9" xfId="1016"/>
    <cellStyle name="Calculation 2 5 2 9 2" xfId="14326"/>
    <cellStyle name="Calculation 2 5 2_Table 2D depn" xfId="14327"/>
    <cellStyle name="Calculation 2 5 3" xfId="1017"/>
    <cellStyle name="Calculation 2 5 3 10" xfId="14328"/>
    <cellStyle name="Calculation 2 5 3 2" xfId="1018"/>
    <cellStyle name="Calculation 2 5 3 2 2" xfId="1019"/>
    <cellStyle name="Calculation 2 5 3 2 2 2" xfId="1020"/>
    <cellStyle name="Calculation 2 5 3 2 2 2 2" xfId="14329"/>
    <cellStyle name="Calculation 2 5 3 2 2 3" xfId="1021"/>
    <cellStyle name="Calculation 2 5 3 2 2 3 2" xfId="14330"/>
    <cellStyle name="Calculation 2 5 3 2 2 4" xfId="14331"/>
    <cellStyle name="Calculation 2 5 3 2 2_Table 2D depn" xfId="14332"/>
    <cellStyle name="Calculation 2 5 3 2 3" xfId="1022"/>
    <cellStyle name="Calculation 2 5 3 2 3 2" xfId="1023"/>
    <cellStyle name="Calculation 2 5 3 2 3 2 2" xfId="14333"/>
    <cellStyle name="Calculation 2 5 3 2 3 3" xfId="14334"/>
    <cellStyle name="Calculation 2 5 3 2 3_Table 2D depn" xfId="14335"/>
    <cellStyle name="Calculation 2 5 3 2 4" xfId="1024"/>
    <cellStyle name="Calculation 2 5 3 2 4 2" xfId="14336"/>
    <cellStyle name="Calculation 2 5 3 2 5" xfId="14337"/>
    <cellStyle name="Calculation 2 5 3 2_Table 2D depn" xfId="14338"/>
    <cellStyle name="Calculation 2 5 3 3" xfId="1025"/>
    <cellStyle name="Calculation 2 5 3 3 2" xfId="1026"/>
    <cellStyle name="Calculation 2 5 3 3 2 2" xfId="1027"/>
    <cellStyle name="Calculation 2 5 3 3 2 2 2" xfId="14339"/>
    <cellStyle name="Calculation 2 5 3 3 2 3" xfId="1028"/>
    <cellStyle name="Calculation 2 5 3 3 2 3 2" xfId="14340"/>
    <cellStyle name="Calculation 2 5 3 3 2 4" xfId="14341"/>
    <cellStyle name="Calculation 2 5 3 3 2_Table 2D depn" xfId="14342"/>
    <cellStyle name="Calculation 2 5 3 3 3" xfId="1029"/>
    <cellStyle name="Calculation 2 5 3 3 3 2" xfId="1030"/>
    <cellStyle name="Calculation 2 5 3 3 3 2 2" xfId="14343"/>
    <cellStyle name="Calculation 2 5 3 3 3 3" xfId="14344"/>
    <cellStyle name="Calculation 2 5 3 3 3_Table 2D depn" xfId="14345"/>
    <cellStyle name="Calculation 2 5 3 3 4" xfId="1031"/>
    <cellStyle name="Calculation 2 5 3 3 4 2" xfId="14346"/>
    <cellStyle name="Calculation 2 5 3 3 5" xfId="14347"/>
    <cellStyle name="Calculation 2 5 3 3_Table 2D depn" xfId="14348"/>
    <cellStyle name="Calculation 2 5 3 4" xfId="1032"/>
    <cellStyle name="Calculation 2 5 3 4 2" xfId="1033"/>
    <cellStyle name="Calculation 2 5 3 4 2 2" xfId="1034"/>
    <cellStyle name="Calculation 2 5 3 4 2 2 2" xfId="14349"/>
    <cellStyle name="Calculation 2 5 3 4 2 3" xfId="1035"/>
    <cellStyle name="Calculation 2 5 3 4 2 3 2" xfId="14350"/>
    <cellStyle name="Calculation 2 5 3 4 2 4" xfId="14351"/>
    <cellStyle name="Calculation 2 5 3 4 2_Table 2D depn" xfId="14352"/>
    <cellStyle name="Calculation 2 5 3 4 3" xfId="1036"/>
    <cellStyle name="Calculation 2 5 3 4 3 2" xfId="1037"/>
    <cellStyle name="Calculation 2 5 3 4 3 2 2" xfId="14353"/>
    <cellStyle name="Calculation 2 5 3 4 3 3" xfId="14354"/>
    <cellStyle name="Calculation 2 5 3 4 3_Table 2D depn" xfId="14355"/>
    <cellStyle name="Calculation 2 5 3 4 4" xfId="1038"/>
    <cellStyle name="Calculation 2 5 3 4 4 2" xfId="14356"/>
    <cellStyle name="Calculation 2 5 3 4 5" xfId="14357"/>
    <cellStyle name="Calculation 2 5 3 4_Table 2D depn" xfId="14358"/>
    <cellStyle name="Calculation 2 5 3 5" xfId="1039"/>
    <cellStyle name="Calculation 2 5 3 5 2" xfId="1040"/>
    <cellStyle name="Calculation 2 5 3 5 2 2" xfId="1041"/>
    <cellStyle name="Calculation 2 5 3 5 2 2 2" xfId="14359"/>
    <cellStyle name="Calculation 2 5 3 5 2 3" xfId="1042"/>
    <cellStyle name="Calculation 2 5 3 5 2 3 2" xfId="14360"/>
    <cellStyle name="Calculation 2 5 3 5 2 4" xfId="14361"/>
    <cellStyle name="Calculation 2 5 3 5 2_Table 2D depn" xfId="14362"/>
    <cellStyle name="Calculation 2 5 3 5 3" xfId="1043"/>
    <cellStyle name="Calculation 2 5 3 5 3 2" xfId="1044"/>
    <cellStyle name="Calculation 2 5 3 5 3 2 2" xfId="14363"/>
    <cellStyle name="Calculation 2 5 3 5 3 3" xfId="14364"/>
    <cellStyle name="Calculation 2 5 3 5 3_Table 2D depn" xfId="14365"/>
    <cellStyle name="Calculation 2 5 3 5 4" xfId="1045"/>
    <cellStyle name="Calculation 2 5 3 5 4 2" xfId="14366"/>
    <cellStyle name="Calculation 2 5 3 5 5" xfId="14367"/>
    <cellStyle name="Calculation 2 5 3 5_Table 2D depn" xfId="14368"/>
    <cellStyle name="Calculation 2 5 3 6" xfId="1046"/>
    <cellStyle name="Calculation 2 5 3 6 2" xfId="1047"/>
    <cellStyle name="Calculation 2 5 3 6 2 2" xfId="1048"/>
    <cellStyle name="Calculation 2 5 3 6 2 2 2" xfId="14369"/>
    <cellStyle name="Calculation 2 5 3 6 2 3" xfId="1049"/>
    <cellStyle name="Calculation 2 5 3 6 2 3 2" xfId="14370"/>
    <cellStyle name="Calculation 2 5 3 6 2 4" xfId="14371"/>
    <cellStyle name="Calculation 2 5 3 6 2_Table 2D depn" xfId="14372"/>
    <cellStyle name="Calculation 2 5 3 6 3" xfId="1050"/>
    <cellStyle name="Calculation 2 5 3 6 3 2" xfId="1051"/>
    <cellStyle name="Calculation 2 5 3 6 3 2 2" xfId="14373"/>
    <cellStyle name="Calculation 2 5 3 6 3 3" xfId="14374"/>
    <cellStyle name="Calculation 2 5 3 6 3_Table 2D depn" xfId="14375"/>
    <cellStyle name="Calculation 2 5 3 6 4" xfId="1052"/>
    <cellStyle name="Calculation 2 5 3 6 4 2" xfId="14376"/>
    <cellStyle name="Calculation 2 5 3 6 5" xfId="14377"/>
    <cellStyle name="Calculation 2 5 3 6_Table 2D depn" xfId="14378"/>
    <cellStyle name="Calculation 2 5 3 7" xfId="1053"/>
    <cellStyle name="Calculation 2 5 3 7 2" xfId="1054"/>
    <cellStyle name="Calculation 2 5 3 7 2 2" xfId="14379"/>
    <cellStyle name="Calculation 2 5 3 7 3" xfId="1055"/>
    <cellStyle name="Calculation 2 5 3 7 3 2" xfId="14380"/>
    <cellStyle name="Calculation 2 5 3 7 4" xfId="14381"/>
    <cellStyle name="Calculation 2 5 3 7_Table 2D depn" xfId="14382"/>
    <cellStyle name="Calculation 2 5 3 8" xfId="1056"/>
    <cellStyle name="Calculation 2 5 3 8 2" xfId="1057"/>
    <cellStyle name="Calculation 2 5 3 8 2 2" xfId="14383"/>
    <cellStyle name="Calculation 2 5 3 8 3" xfId="14384"/>
    <cellStyle name="Calculation 2 5 3 8_Table 2D depn" xfId="14385"/>
    <cellStyle name="Calculation 2 5 3 9" xfId="1058"/>
    <cellStyle name="Calculation 2 5 3 9 2" xfId="14386"/>
    <cellStyle name="Calculation 2 5 3_Table 2D depn" xfId="14387"/>
    <cellStyle name="Calculation 2 5 4" xfId="1059"/>
    <cellStyle name="Calculation 2 5 4 10" xfId="14388"/>
    <cellStyle name="Calculation 2 5 4 2" xfId="1060"/>
    <cellStyle name="Calculation 2 5 4 2 2" xfId="1061"/>
    <cellStyle name="Calculation 2 5 4 2 2 2" xfId="1062"/>
    <cellStyle name="Calculation 2 5 4 2 2 2 2" xfId="14389"/>
    <cellStyle name="Calculation 2 5 4 2 2 3" xfId="1063"/>
    <cellStyle name="Calculation 2 5 4 2 2 3 2" xfId="14390"/>
    <cellStyle name="Calculation 2 5 4 2 2 4" xfId="14391"/>
    <cellStyle name="Calculation 2 5 4 2 2_Table 2D depn" xfId="14392"/>
    <cellStyle name="Calculation 2 5 4 2 3" xfId="1064"/>
    <cellStyle name="Calculation 2 5 4 2 3 2" xfId="1065"/>
    <cellStyle name="Calculation 2 5 4 2 3 2 2" xfId="14393"/>
    <cellStyle name="Calculation 2 5 4 2 3 3" xfId="14394"/>
    <cellStyle name="Calculation 2 5 4 2 3_Table 2D depn" xfId="14395"/>
    <cellStyle name="Calculation 2 5 4 2 4" xfId="1066"/>
    <cellStyle name="Calculation 2 5 4 2 4 2" xfId="14396"/>
    <cellStyle name="Calculation 2 5 4 2 5" xfId="14397"/>
    <cellStyle name="Calculation 2 5 4 2_Table 2D depn" xfId="14398"/>
    <cellStyle name="Calculation 2 5 4 3" xfId="1067"/>
    <cellStyle name="Calculation 2 5 4 3 2" xfId="1068"/>
    <cellStyle name="Calculation 2 5 4 3 2 2" xfId="1069"/>
    <cellStyle name="Calculation 2 5 4 3 2 2 2" xfId="14399"/>
    <cellStyle name="Calculation 2 5 4 3 2 3" xfId="1070"/>
    <cellStyle name="Calculation 2 5 4 3 2 3 2" xfId="14400"/>
    <cellStyle name="Calculation 2 5 4 3 2 4" xfId="14401"/>
    <cellStyle name="Calculation 2 5 4 3 2_Table 2D depn" xfId="14402"/>
    <cellStyle name="Calculation 2 5 4 3 3" xfId="1071"/>
    <cellStyle name="Calculation 2 5 4 3 3 2" xfId="1072"/>
    <cellStyle name="Calculation 2 5 4 3 3 2 2" xfId="14403"/>
    <cellStyle name="Calculation 2 5 4 3 3 3" xfId="14404"/>
    <cellStyle name="Calculation 2 5 4 3 3_Table 2D depn" xfId="14405"/>
    <cellStyle name="Calculation 2 5 4 3 4" xfId="1073"/>
    <cellStyle name="Calculation 2 5 4 3 4 2" xfId="14406"/>
    <cellStyle name="Calculation 2 5 4 3 5" xfId="14407"/>
    <cellStyle name="Calculation 2 5 4 3_Table 2D depn" xfId="14408"/>
    <cellStyle name="Calculation 2 5 4 4" xfId="1074"/>
    <cellStyle name="Calculation 2 5 4 4 2" xfId="1075"/>
    <cellStyle name="Calculation 2 5 4 4 2 2" xfId="1076"/>
    <cellStyle name="Calculation 2 5 4 4 2 2 2" xfId="14409"/>
    <cellStyle name="Calculation 2 5 4 4 2 3" xfId="1077"/>
    <cellStyle name="Calculation 2 5 4 4 2 3 2" xfId="14410"/>
    <cellStyle name="Calculation 2 5 4 4 2 4" xfId="14411"/>
    <cellStyle name="Calculation 2 5 4 4 2_Table 2D depn" xfId="14412"/>
    <cellStyle name="Calculation 2 5 4 4 3" xfId="1078"/>
    <cellStyle name="Calculation 2 5 4 4 3 2" xfId="1079"/>
    <cellStyle name="Calculation 2 5 4 4 3 2 2" xfId="14413"/>
    <cellStyle name="Calculation 2 5 4 4 3 3" xfId="14414"/>
    <cellStyle name="Calculation 2 5 4 4 3_Table 2D depn" xfId="14415"/>
    <cellStyle name="Calculation 2 5 4 4 4" xfId="1080"/>
    <cellStyle name="Calculation 2 5 4 4 4 2" xfId="14416"/>
    <cellStyle name="Calculation 2 5 4 4 5" xfId="14417"/>
    <cellStyle name="Calculation 2 5 4 4_Table 2D depn" xfId="14418"/>
    <cellStyle name="Calculation 2 5 4 5" xfId="1081"/>
    <cellStyle name="Calculation 2 5 4 5 2" xfId="1082"/>
    <cellStyle name="Calculation 2 5 4 5 2 2" xfId="1083"/>
    <cellStyle name="Calculation 2 5 4 5 2 2 2" xfId="14419"/>
    <cellStyle name="Calculation 2 5 4 5 2 3" xfId="1084"/>
    <cellStyle name="Calculation 2 5 4 5 2 3 2" xfId="14420"/>
    <cellStyle name="Calculation 2 5 4 5 2 4" xfId="14421"/>
    <cellStyle name="Calculation 2 5 4 5 2_Table 2D depn" xfId="14422"/>
    <cellStyle name="Calculation 2 5 4 5 3" xfId="1085"/>
    <cellStyle name="Calculation 2 5 4 5 3 2" xfId="1086"/>
    <cellStyle name="Calculation 2 5 4 5 3 2 2" xfId="14423"/>
    <cellStyle name="Calculation 2 5 4 5 3 3" xfId="14424"/>
    <cellStyle name="Calculation 2 5 4 5 3_Table 2D depn" xfId="14425"/>
    <cellStyle name="Calculation 2 5 4 5 4" xfId="1087"/>
    <cellStyle name="Calculation 2 5 4 5 4 2" xfId="14426"/>
    <cellStyle name="Calculation 2 5 4 5 5" xfId="14427"/>
    <cellStyle name="Calculation 2 5 4 5_Table 2D depn" xfId="14428"/>
    <cellStyle name="Calculation 2 5 4 6" xfId="1088"/>
    <cellStyle name="Calculation 2 5 4 6 2" xfId="1089"/>
    <cellStyle name="Calculation 2 5 4 6 2 2" xfId="1090"/>
    <cellStyle name="Calculation 2 5 4 6 2 2 2" xfId="14429"/>
    <cellStyle name="Calculation 2 5 4 6 2 3" xfId="1091"/>
    <cellStyle name="Calculation 2 5 4 6 2 3 2" xfId="14430"/>
    <cellStyle name="Calculation 2 5 4 6 2 4" xfId="14431"/>
    <cellStyle name="Calculation 2 5 4 6 2_Table 2D depn" xfId="14432"/>
    <cellStyle name="Calculation 2 5 4 6 3" xfId="1092"/>
    <cellStyle name="Calculation 2 5 4 6 3 2" xfId="1093"/>
    <cellStyle name="Calculation 2 5 4 6 3 2 2" xfId="14433"/>
    <cellStyle name="Calculation 2 5 4 6 3 3" xfId="14434"/>
    <cellStyle name="Calculation 2 5 4 6 3_Table 2D depn" xfId="14435"/>
    <cellStyle name="Calculation 2 5 4 6 4" xfId="1094"/>
    <cellStyle name="Calculation 2 5 4 6 4 2" xfId="14436"/>
    <cellStyle name="Calculation 2 5 4 6 5" xfId="14437"/>
    <cellStyle name="Calculation 2 5 4 6_Table 2D depn" xfId="14438"/>
    <cellStyle name="Calculation 2 5 4 7" xfId="1095"/>
    <cellStyle name="Calculation 2 5 4 7 2" xfId="1096"/>
    <cellStyle name="Calculation 2 5 4 7 2 2" xfId="14439"/>
    <cellStyle name="Calculation 2 5 4 7 3" xfId="1097"/>
    <cellStyle name="Calculation 2 5 4 7 3 2" xfId="14440"/>
    <cellStyle name="Calculation 2 5 4 7 4" xfId="14441"/>
    <cellStyle name="Calculation 2 5 4 7_Table 2D depn" xfId="14442"/>
    <cellStyle name="Calculation 2 5 4 8" xfId="1098"/>
    <cellStyle name="Calculation 2 5 4 8 2" xfId="1099"/>
    <cellStyle name="Calculation 2 5 4 8 2 2" xfId="14443"/>
    <cellStyle name="Calculation 2 5 4 8 3" xfId="14444"/>
    <cellStyle name="Calculation 2 5 4 8_Table 2D depn" xfId="14445"/>
    <cellStyle name="Calculation 2 5 4 9" xfId="1100"/>
    <cellStyle name="Calculation 2 5 4 9 2" xfId="14446"/>
    <cellStyle name="Calculation 2 5 4_Table 2D depn" xfId="14447"/>
    <cellStyle name="Calculation 2 5 5" xfId="1101"/>
    <cellStyle name="Calculation 2 5 5 10" xfId="14448"/>
    <cellStyle name="Calculation 2 5 5 2" xfId="1102"/>
    <cellStyle name="Calculation 2 5 5 2 2" xfId="1103"/>
    <cellStyle name="Calculation 2 5 5 2 2 2" xfId="1104"/>
    <cellStyle name="Calculation 2 5 5 2 2 2 2" xfId="14449"/>
    <cellStyle name="Calculation 2 5 5 2 2 3" xfId="1105"/>
    <cellStyle name="Calculation 2 5 5 2 2 3 2" xfId="14450"/>
    <cellStyle name="Calculation 2 5 5 2 2 4" xfId="14451"/>
    <cellStyle name="Calculation 2 5 5 2 2_Table 2D depn" xfId="14452"/>
    <cellStyle name="Calculation 2 5 5 2 3" xfId="1106"/>
    <cellStyle name="Calculation 2 5 5 2 3 2" xfId="1107"/>
    <cellStyle name="Calculation 2 5 5 2 3 2 2" xfId="14453"/>
    <cellStyle name="Calculation 2 5 5 2 3 3" xfId="14454"/>
    <cellStyle name="Calculation 2 5 5 2 3_Table 2D depn" xfId="14455"/>
    <cellStyle name="Calculation 2 5 5 2 4" xfId="1108"/>
    <cellStyle name="Calculation 2 5 5 2 4 2" xfId="14456"/>
    <cellStyle name="Calculation 2 5 5 2 5" xfId="14457"/>
    <cellStyle name="Calculation 2 5 5 2_Table 2D depn" xfId="14458"/>
    <cellStyle name="Calculation 2 5 5 3" xfId="1109"/>
    <cellStyle name="Calculation 2 5 5 3 2" xfId="1110"/>
    <cellStyle name="Calculation 2 5 5 3 2 2" xfId="1111"/>
    <cellStyle name="Calculation 2 5 5 3 2 2 2" xfId="14459"/>
    <cellStyle name="Calculation 2 5 5 3 2 3" xfId="1112"/>
    <cellStyle name="Calculation 2 5 5 3 2 3 2" xfId="14460"/>
    <cellStyle name="Calculation 2 5 5 3 2 4" xfId="14461"/>
    <cellStyle name="Calculation 2 5 5 3 2_Table 2D depn" xfId="14462"/>
    <cellStyle name="Calculation 2 5 5 3 3" xfId="1113"/>
    <cellStyle name="Calculation 2 5 5 3 3 2" xfId="1114"/>
    <cellStyle name="Calculation 2 5 5 3 3 2 2" xfId="14463"/>
    <cellStyle name="Calculation 2 5 5 3 3 3" xfId="14464"/>
    <cellStyle name="Calculation 2 5 5 3 3_Table 2D depn" xfId="14465"/>
    <cellStyle name="Calculation 2 5 5 3 4" xfId="1115"/>
    <cellStyle name="Calculation 2 5 5 3 4 2" xfId="14466"/>
    <cellStyle name="Calculation 2 5 5 3 5" xfId="14467"/>
    <cellStyle name="Calculation 2 5 5 3_Table 2D depn" xfId="14468"/>
    <cellStyle name="Calculation 2 5 5 4" xfId="1116"/>
    <cellStyle name="Calculation 2 5 5 4 2" xfId="1117"/>
    <cellStyle name="Calculation 2 5 5 4 2 2" xfId="1118"/>
    <cellStyle name="Calculation 2 5 5 4 2 2 2" xfId="14469"/>
    <cellStyle name="Calculation 2 5 5 4 2 3" xfId="1119"/>
    <cellStyle name="Calculation 2 5 5 4 2 3 2" xfId="14470"/>
    <cellStyle name="Calculation 2 5 5 4 2 4" xfId="14471"/>
    <cellStyle name="Calculation 2 5 5 4 2_Table 2D depn" xfId="14472"/>
    <cellStyle name="Calculation 2 5 5 4 3" xfId="1120"/>
    <cellStyle name="Calculation 2 5 5 4 3 2" xfId="1121"/>
    <cellStyle name="Calculation 2 5 5 4 3 2 2" xfId="14473"/>
    <cellStyle name="Calculation 2 5 5 4 3 3" xfId="14474"/>
    <cellStyle name="Calculation 2 5 5 4 3_Table 2D depn" xfId="14475"/>
    <cellStyle name="Calculation 2 5 5 4 4" xfId="1122"/>
    <cellStyle name="Calculation 2 5 5 4 4 2" xfId="14476"/>
    <cellStyle name="Calculation 2 5 5 4 5" xfId="14477"/>
    <cellStyle name="Calculation 2 5 5 4_Table 2D depn" xfId="14478"/>
    <cellStyle name="Calculation 2 5 5 5" xfId="1123"/>
    <cellStyle name="Calculation 2 5 5 5 2" xfId="1124"/>
    <cellStyle name="Calculation 2 5 5 5 2 2" xfId="1125"/>
    <cellStyle name="Calculation 2 5 5 5 2 2 2" xfId="14479"/>
    <cellStyle name="Calculation 2 5 5 5 2 3" xfId="1126"/>
    <cellStyle name="Calculation 2 5 5 5 2 3 2" xfId="14480"/>
    <cellStyle name="Calculation 2 5 5 5 2 4" xfId="14481"/>
    <cellStyle name="Calculation 2 5 5 5 2_Table 2D depn" xfId="14482"/>
    <cellStyle name="Calculation 2 5 5 5 3" xfId="1127"/>
    <cellStyle name="Calculation 2 5 5 5 3 2" xfId="1128"/>
    <cellStyle name="Calculation 2 5 5 5 3 2 2" xfId="14483"/>
    <cellStyle name="Calculation 2 5 5 5 3 3" xfId="14484"/>
    <cellStyle name="Calculation 2 5 5 5 3_Table 2D depn" xfId="14485"/>
    <cellStyle name="Calculation 2 5 5 5 4" xfId="1129"/>
    <cellStyle name="Calculation 2 5 5 5 4 2" xfId="14486"/>
    <cellStyle name="Calculation 2 5 5 5 5" xfId="14487"/>
    <cellStyle name="Calculation 2 5 5 5_Table 2D depn" xfId="14488"/>
    <cellStyle name="Calculation 2 5 5 6" xfId="1130"/>
    <cellStyle name="Calculation 2 5 5 6 2" xfId="1131"/>
    <cellStyle name="Calculation 2 5 5 6 2 2" xfId="1132"/>
    <cellStyle name="Calculation 2 5 5 6 2 2 2" xfId="14489"/>
    <cellStyle name="Calculation 2 5 5 6 2 3" xfId="1133"/>
    <cellStyle name="Calculation 2 5 5 6 2 3 2" xfId="14490"/>
    <cellStyle name="Calculation 2 5 5 6 2 4" xfId="14491"/>
    <cellStyle name="Calculation 2 5 5 6 2_Table 2D depn" xfId="14492"/>
    <cellStyle name="Calculation 2 5 5 6 3" xfId="1134"/>
    <cellStyle name="Calculation 2 5 5 6 3 2" xfId="1135"/>
    <cellStyle name="Calculation 2 5 5 6 3 2 2" xfId="14493"/>
    <cellStyle name="Calculation 2 5 5 6 3 3" xfId="14494"/>
    <cellStyle name="Calculation 2 5 5 6 3_Table 2D depn" xfId="14495"/>
    <cellStyle name="Calculation 2 5 5 6 4" xfId="1136"/>
    <cellStyle name="Calculation 2 5 5 6 4 2" xfId="14496"/>
    <cellStyle name="Calculation 2 5 5 6 5" xfId="14497"/>
    <cellStyle name="Calculation 2 5 5 6_Table 2D depn" xfId="14498"/>
    <cellStyle name="Calculation 2 5 5 7" xfId="1137"/>
    <cellStyle name="Calculation 2 5 5 7 2" xfId="1138"/>
    <cellStyle name="Calculation 2 5 5 7 2 2" xfId="14499"/>
    <cellStyle name="Calculation 2 5 5 7 3" xfId="1139"/>
    <cellStyle name="Calculation 2 5 5 7 3 2" xfId="14500"/>
    <cellStyle name="Calculation 2 5 5 7 4" xfId="14501"/>
    <cellStyle name="Calculation 2 5 5 7_Table 2D depn" xfId="14502"/>
    <cellStyle name="Calculation 2 5 5 8" xfId="1140"/>
    <cellStyle name="Calculation 2 5 5 8 2" xfId="1141"/>
    <cellStyle name="Calculation 2 5 5 8 2 2" xfId="14503"/>
    <cellStyle name="Calculation 2 5 5 8 3" xfId="14504"/>
    <cellStyle name="Calculation 2 5 5 8_Table 2D depn" xfId="14505"/>
    <cellStyle name="Calculation 2 5 5 9" xfId="1142"/>
    <cellStyle name="Calculation 2 5 5 9 2" xfId="14506"/>
    <cellStyle name="Calculation 2 5 5_Table 2D depn" xfId="14507"/>
    <cellStyle name="Calculation 2 5 6" xfId="1143"/>
    <cellStyle name="Calculation 2 5 6 2" xfId="1144"/>
    <cellStyle name="Calculation 2 5 6 2 2" xfId="1145"/>
    <cellStyle name="Calculation 2 5 6 2 2 2" xfId="14508"/>
    <cellStyle name="Calculation 2 5 6 2 3" xfId="1146"/>
    <cellStyle name="Calculation 2 5 6 2 3 2" xfId="14509"/>
    <cellStyle name="Calculation 2 5 6 2 4" xfId="14510"/>
    <cellStyle name="Calculation 2 5 6 2_Table 2D depn" xfId="14511"/>
    <cellStyle name="Calculation 2 5 6 3" xfId="1147"/>
    <cellStyle name="Calculation 2 5 6 3 2" xfId="1148"/>
    <cellStyle name="Calculation 2 5 6 3 2 2" xfId="14512"/>
    <cellStyle name="Calculation 2 5 6 3 3" xfId="14513"/>
    <cellStyle name="Calculation 2 5 6 3_Table 2D depn" xfId="14514"/>
    <cellStyle name="Calculation 2 5 6 4" xfId="1149"/>
    <cellStyle name="Calculation 2 5 6 4 2" xfId="14515"/>
    <cellStyle name="Calculation 2 5 6 5" xfId="14516"/>
    <cellStyle name="Calculation 2 5 6_Table 2D depn" xfId="14517"/>
    <cellStyle name="Calculation 2 5 7" xfId="1150"/>
    <cellStyle name="Calculation 2 5 7 2" xfId="1151"/>
    <cellStyle name="Calculation 2 5 7 2 2" xfId="1152"/>
    <cellStyle name="Calculation 2 5 7 2 2 2" xfId="14518"/>
    <cellStyle name="Calculation 2 5 7 2 3" xfId="1153"/>
    <cellStyle name="Calculation 2 5 7 2 3 2" xfId="14519"/>
    <cellStyle name="Calculation 2 5 7 2 4" xfId="14520"/>
    <cellStyle name="Calculation 2 5 7 2_Table 2D depn" xfId="14521"/>
    <cellStyle name="Calculation 2 5 7 3" xfId="1154"/>
    <cellStyle name="Calculation 2 5 7 3 2" xfId="1155"/>
    <cellStyle name="Calculation 2 5 7 3 2 2" xfId="14522"/>
    <cellStyle name="Calculation 2 5 7 3 3" xfId="14523"/>
    <cellStyle name="Calculation 2 5 7 3_Table 2D depn" xfId="14524"/>
    <cellStyle name="Calculation 2 5 7 4" xfId="1156"/>
    <cellStyle name="Calculation 2 5 7 4 2" xfId="14525"/>
    <cellStyle name="Calculation 2 5 7 5" xfId="14526"/>
    <cellStyle name="Calculation 2 5 7_Table 2D depn" xfId="14527"/>
    <cellStyle name="Calculation 2 5 8" xfId="1157"/>
    <cellStyle name="Calculation 2 5 8 2" xfId="1158"/>
    <cellStyle name="Calculation 2 5 8 2 2" xfId="1159"/>
    <cellStyle name="Calculation 2 5 8 2 2 2" xfId="14528"/>
    <cellStyle name="Calculation 2 5 8 2 3" xfId="1160"/>
    <cellStyle name="Calculation 2 5 8 2 3 2" xfId="14529"/>
    <cellStyle name="Calculation 2 5 8 2 4" xfId="14530"/>
    <cellStyle name="Calculation 2 5 8 2_Table 2D depn" xfId="14531"/>
    <cellStyle name="Calculation 2 5 8 3" xfId="1161"/>
    <cellStyle name="Calculation 2 5 8 3 2" xfId="1162"/>
    <cellStyle name="Calculation 2 5 8 3 2 2" xfId="14532"/>
    <cellStyle name="Calculation 2 5 8 3 3" xfId="14533"/>
    <cellStyle name="Calculation 2 5 8 3_Table 2D depn" xfId="14534"/>
    <cellStyle name="Calculation 2 5 8 4" xfId="1163"/>
    <cellStyle name="Calculation 2 5 8 4 2" xfId="14535"/>
    <cellStyle name="Calculation 2 5 8 5" xfId="14536"/>
    <cellStyle name="Calculation 2 5 8_Table 2D depn" xfId="14537"/>
    <cellStyle name="Calculation 2 5 9" xfId="1164"/>
    <cellStyle name="Calculation 2 5 9 2" xfId="1165"/>
    <cellStyle name="Calculation 2 5 9 2 2" xfId="1166"/>
    <cellStyle name="Calculation 2 5 9 2 2 2" xfId="14538"/>
    <cellStyle name="Calculation 2 5 9 2 3" xfId="1167"/>
    <cellStyle name="Calculation 2 5 9 2 3 2" xfId="14539"/>
    <cellStyle name="Calculation 2 5 9 2 4" xfId="14540"/>
    <cellStyle name="Calculation 2 5 9 2_Table 2D depn" xfId="14541"/>
    <cellStyle name="Calculation 2 5 9 3" xfId="1168"/>
    <cellStyle name="Calculation 2 5 9 3 2" xfId="1169"/>
    <cellStyle name="Calculation 2 5 9 3 2 2" xfId="14542"/>
    <cellStyle name="Calculation 2 5 9 3 3" xfId="14543"/>
    <cellStyle name="Calculation 2 5 9 3_Table 2D depn" xfId="14544"/>
    <cellStyle name="Calculation 2 5 9 4" xfId="1170"/>
    <cellStyle name="Calculation 2 5 9 4 2" xfId="14545"/>
    <cellStyle name="Calculation 2 5 9 5" xfId="14546"/>
    <cellStyle name="Calculation 2 5 9_Table 2D depn" xfId="14547"/>
    <cellStyle name="Calculation 2 5_4F" xfId="14548"/>
    <cellStyle name="Calculation 2 6" xfId="1171"/>
    <cellStyle name="Calculation 2 6 10" xfId="1172"/>
    <cellStyle name="Calculation 2 6 10 2" xfId="1173"/>
    <cellStyle name="Calculation 2 6 10 2 2" xfId="1174"/>
    <cellStyle name="Calculation 2 6 10 2 2 2" xfId="14549"/>
    <cellStyle name="Calculation 2 6 10 2 3" xfId="1175"/>
    <cellStyle name="Calculation 2 6 10 2 3 2" xfId="14550"/>
    <cellStyle name="Calculation 2 6 10 2 4" xfId="14551"/>
    <cellStyle name="Calculation 2 6 10 2_Table 2D depn" xfId="14552"/>
    <cellStyle name="Calculation 2 6 10 3" xfId="1176"/>
    <cellStyle name="Calculation 2 6 10 3 2" xfId="1177"/>
    <cellStyle name="Calculation 2 6 10 3 2 2" xfId="14553"/>
    <cellStyle name="Calculation 2 6 10 3 3" xfId="14554"/>
    <cellStyle name="Calculation 2 6 10 3_Table 2D depn" xfId="14555"/>
    <cellStyle name="Calculation 2 6 10 4" xfId="1178"/>
    <cellStyle name="Calculation 2 6 10 4 2" xfId="14556"/>
    <cellStyle name="Calculation 2 6 10 5" xfId="14557"/>
    <cellStyle name="Calculation 2 6 10_Table 2D depn" xfId="14558"/>
    <cellStyle name="Calculation 2 6 11" xfId="1179"/>
    <cellStyle name="Calculation 2 6 11 2" xfId="1180"/>
    <cellStyle name="Calculation 2 6 11 2 2" xfId="1181"/>
    <cellStyle name="Calculation 2 6 11 2 2 2" xfId="14559"/>
    <cellStyle name="Calculation 2 6 11 2 3" xfId="1182"/>
    <cellStyle name="Calculation 2 6 11 2 3 2" xfId="14560"/>
    <cellStyle name="Calculation 2 6 11 2 4" xfId="14561"/>
    <cellStyle name="Calculation 2 6 11 2_Table 2D depn" xfId="14562"/>
    <cellStyle name="Calculation 2 6 11 3" xfId="1183"/>
    <cellStyle name="Calculation 2 6 11 3 2" xfId="1184"/>
    <cellStyle name="Calculation 2 6 11 3 2 2" xfId="14563"/>
    <cellStyle name="Calculation 2 6 11 3 3" xfId="14564"/>
    <cellStyle name="Calculation 2 6 11 3_Table 2D depn" xfId="14565"/>
    <cellStyle name="Calculation 2 6 11 4" xfId="1185"/>
    <cellStyle name="Calculation 2 6 11 4 2" xfId="14566"/>
    <cellStyle name="Calculation 2 6 11 5" xfId="14567"/>
    <cellStyle name="Calculation 2 6 11_Table 2D depn" xfId="14568"/>
    <cellStyle name="Calculation 2 6 12" xfId="1186"/>
    <cellStyle name="Calculation 2 6 12 2" xfId="1187"/>
    <cellStyle name="Calculation 2 6 12 2 2" xfId="14569"/>
    <cellStyle name="Calculation 2 6 12 3" xfId="1188"/>
    <cellStyle name="Calculation 2 6 12 3 2" xfId="14570"/>
    <cellStyle name="Calculation 2 6 12 4" xfId="14571"/>
    <cellStyle name="Calculation 2 6 12_Table 2D depn" xfId="14572"/>
    <cellStyle name="Calculation 2 6 13" xfId="1189"/>
    <cellStyle name="Calculation 2 6 13 2" xfId="1190"/>
    <cellStyle name="Calculation 2 6 13 2 2" xfId="14573"/>
    <cellStyle name="Calculation 2 6 13 3" xfId="14574"/>
    <cellStyle name="Calculation 2 6 13_Table 2D depn" xfId="14575"/>
    <cellStyle name="Calculation 2 6 14" xfId="1191"/>
    <cellStyle name="Calculation 2 6 14 2" xfId="14576"/>
    <cellStyle name="Calculation 2 6 15" xfId="14577"/>
    <cellStyle name="Calculation 2 6 2" xfId="1192"/>
    <cellStyle name="Calculation 2 6 2 10" xfId="14578"/>
    <cellStyle name="Calculation 2 6 2 2" xfId="1193"/>
    <cellStyle name="Calculation 2 6 2 2 2" xfId="1194"/>
    <cellStyle name="Calculation 2 6 2 2 2 2" xfId="1195"/>
    <cellStyle name="Calculation 2 6 2 2 2 2 2" xfId="14579"/>
    <cellStyle name="Calculation 2 6 2 2 2 3" xfId="1196"/>
    <cellStyle name="Calculation 2 6 2 2 2 3 2" xfId="14580"/>
    <cellStyle name="Calculation 2 6 2 2 2 4" xfId="14581"/>
    <cellStyle name="Calculation 2 6 2 2 2_Table 2D depn" xfId="14582"/>
    <cellStyle name="Calculation 2 6 2 2 3" xfId="1197"/>
    <cellStyle name="Calculation 2 6 2 2 3 2" xfId="1198"/>
    <cellStyle name="Calculation 2 6 2 2 3 2 2" xfId="14583"/>
    <cellStyle name="Calculation 2 6 2 2 3 3" xfId="14584"/>
    <cellStyle name="Calculation 2 6 2 2 3_Table 2D depn" xfId="14585"/>
    <cellStyle name="Calculation 2 6 2 2 4" xfId="1199"/>
    <cellStyle name="Calculation 2 6 2 2 4 2" xfId="14586"/>
    <cellStyle name="Calculation 2 6 2 2 5" xfId="14587"/>
    <cellStyle name="Calculation 2 6 2 2_Table 2D depn" xfId="14588"/>
    <cellStyle name="Calculation 2 6 2 3" xfId="1200"/>
    <cellStyle name="Calculation 2 6 2 3 2" xfId="1201"/>
    <cellStyle name="Calculation 2 6 2 3 2 2" xfId="1202"/>
    <cellStyle name="Calculation 2 6 2 3 2 2 2" xfId="14589"/>
    <cellStyle name="Calculation 2 6 2 3 2 3" xfId="1203"/>
    <cellStyle name="Calculation 2 6 2 3 2 3 2" xfId="14590"/>
    <cellStyle name="Calculation 2 6 2 3 2 4" xfId="14591"/>
    <cellStyle name="Calculation 2 6 2 3 2_Table 2D depn" xfId="14592"/>
    <cellStyle name="Calculation 2 6 2 3 3" xfId="1204"/>
    <cellStyle name="Calculation 2 6 2 3 3 2" xfId="1205"/>
    <cellStyle name="Calculation 2 6 2 3 3 2 2" xfId="14593"/>
    <cellStyle name="Calculation 2 6 2 3 3 3" xfId="14594"/>
    <cellStyle name="Calculation 2 6 2 3 3_Table 2D depn" xfId="14595"/>
    <cellStyle name="Calculation 2 6 2 3 4" xfId="1206"/>
    <cellStyle name="Calculation 2 6 2 3 4 2" xfId="14596"/>
    <cellStyle name="Calculation 2 6 2 3 5" xfId="14597"/>
    <cellStyle name="Calculation 2 6 2 3_Table 2D depn" xfId="14598"/>
    <cellStyle name="Calculation 2 6 2 4" xfId="1207"/>
    <cellStyle name="Calculation 2 6 2 4 2" xfId="1208"/>
    <cellStyle name="Calculation 2 6 2 4 2 2" xfId="1209"/>
    <cellStyle name="Calculation 2 6 2 4 2 2 2" xfId="14599"/>
    <cellStyle name="Calculation 2 6 2 4 2 3" xfId="1210"/>
    <cellStyle name="Calculation 2 6 2 4 2 3 2" xfId="14600"/>
    <cellStyle name="Calculation 2 6 2 4 2 4" xfId="14601"/>
    <cellStyle name="Calculation 2 6 2 4 2_Table 2D depn" xfId="14602"/>
    <cellStyle name="Calculation 2 6 2 4 3" xfId="1211"/>
    <cellStyle name="Calculation 2 6 2 4 3 2" xfId="1212"/>
    <cellStyle name="Calculation 2 6 2 4 3 2 2" xfId="14603"/>
    <cellStyle name="Calculation 2 6 2 4 3 3" xfId="14604"/>
    <cellStyle name="Calculation 2 6 2 4 3_Table 2D depn" xfId="14605"/>
    <cellStyle name="Calculation 2 6 2 4 4" xfId="1213"/>
    <cellStyle name="Calculation 2 6 2 4 4 2" xfId="14606"/>
    <cellStyle name="Calculation 2 6 2 4 5" xfId="14607"/>
    <cellStyle name="Calculation 2 6 2 4_Table 2D depn" xfId="14608"/>
    <cellStyle name="Calculation 2 6 2 5" xfId="1214"/>
    <cellStyle name="Calculation 2 6 2 5 2" xfId="1215"/>
    <cellStyle name="Calculation 2 6 2 5 2 2" xfId="1216"/>
    <cellStyle name="Calculation 2 6 2 5 2 2 2" xfId="14609"/>
    <cellStyle name="Calculation 2 6 2 5 2 3" xfId="1217"/>
    <cellStyle name="Calculation 2 6 2 5 2 3 2" xfId="14610"/>
    <cellStyle name="Calculation 2 6 2 5 2 4" xfId="14611"/>
    <cellStyle name="Calculation 2 6 2 5 2_Table 2D depn" xfId="14612"/>
    <cellStyle name="Calculation 2 6 2 5 3" xfId="1218"/>
    <cellStyle name="Calculation 2 6 2 5 3 2" xfId="1219"/>
    <cellStyle name="Calculation 2 6 2 5 3 2 2" xfId="14613"/>
    <cellStyle name="Calculation 2 6 2 5 3 3" xfId="14614"/>
    <cellStyle name="Calculation 2 6 2 5 3_Table 2D depn" xfId="14615"/>
    <cellStyle name="Calculation 2 6 2 5 4" xfId="1220"/>
    <cellStyle name="Calculation 2 6 2 5 4 2" xfId="14616"/>
    <cellStyle name="Calculation 2 6 2 5 5" xfId="14617"/>
    <cellStyle name="Calculation 2 6 2 5_Table 2D depn" xfId="14618"/>
    <cellStyle name="Calculation 2 6 2 6" xfId="1221"/>
    <cellStyle name="Calculation 2 6 2 6 2" xfId="1222"/>
    <cellStyle name="Calculation 2 6 2 6 2 2" xfId="1223"/>
    <cellStyle name="Calculation 2 6 2 6 2 2 2" xfId="14619"/>
    <cellStyle name="Calculation 2 6 2 6 2 3" xfId="1224"/>
    <cellStyle name="Calculation 2 6 2 6 2 3 2" xfId="14620"/>
    <cellStyle name="Calculation 2 6 2 6 2 4" xfId="14621"/>
    <cellStyle name="Calculation 2 6 2 6 2_Table 2D depn" xfId="14622"/>
    <cellStyle name="Calculation 2 6 2 6 3" xfId="1225"/>
    <cellStyle name="Calculation 2 6 2 6 3 2" xfId="1226"/>
    <cellStyle name="Calculation 2 6 2 6 3 2 2" xfId="14623"/>
    <cellStyle name="Calculation 2 6 2 6 3 3" xfId="14624"/>
    <cellStyle name="Calculation 2 6 2 6 3_Table 2D depn" xfId="14625"/>
    <cellStyle name="Calculation 2 6 2 6 4" xfId="1227"/>
    <cellStyle name="Calculation 2 6 2 6 4 2" xfId="14626"/>
    <cellStyle name="Calculation 2 6 2 6 5" xfId="14627"/>
    <cellStyle name="Calculation 2 6 2 6_Table 2D depn" xfId="14628"/>
    <cellStyle name="Calculation 2 6 2 7" xfId="1228"/>
    <cellStyle name="Calculation 2 6 2 7 2" xfId="1229"/>
    <cellStyle name="Calculation 2 6 2 7 2 2" xfId="14629"/>
    <cellStyle name="Calculation 2 6 2 7 3" xfId="1230"/>
    <cellStyle name="Calculation 2 6 2 7 3 2" xfId="14630"/>
    <cellStyle name="Calculation 2 6 2 7 4" xfId="14631"/>
    <cellStyle name="Calculation 2 6 2 7_Table 2D depn" xfId="14632"/>
    <cellStyle name="Calculation 2 6 2 8" xfId="1231"/>
    <cellStyle name="Calculation 2 6 2 8 2" xfId="1232"/>
    <cellStyle name="Calculation 2 6 2 8 2 2" xfId="14633"/>
    <cellStyle name="Calculation 2 6 2 8 3" xfId="14634"/>
    <cellStyle name="Calculation 2 6 2 8_Table 2D depn" xfId="14635"/>
    <cellStyle name="Calculation 2 6 2 9" xfId="1233"/>
    <cellStyle name="Calculation 2 6 2 9 2" xfId="14636"/>
    <cellStyle name="Calculation 2 6 2_Table 2D depn" xfId="14637"/>
    <cellStyle name="Calculation 2 6 3" xfId="1234"/>
    <cellStyle name="Calculation 2 6 3 10" xfId="14638"/>
    <cellStyle name="Calculation 2 6 3 2" xfId="1235"/>
    <cellStyle name="Calculation 2 6 3 2 2" xfId="1236"/>
    <cellStyle name="Calculation 2 6 3 2 2 2" xfId="1237"/>
    <cellStyle name="Calculation 2 6 3 2 2 2 2" xfId="14639"/>
    <cellStyle name="Calculation 2 6 3 2 2 3" xfId="1238"/>
    <cellStyle name="Calculation 2 6 3 2 2 3 2" xfId="14640"/>
    <cellStyle name="Calculation 2 6 3 2 2 4" xfId="14641"/>
    <cellStyle name="Calculation 2 6 3 2 2_Table 2D depn" xfId="14642"/>
    <cellStyle name="Calculation 2 6 3 2 3" xfId="1239"/>
    <cellStyle name="Calculation 2 6 3 2 3 2" xfId="1240"/>
    <cellStyle name="Calculation 2 6 3 2 3 2 2" xfId="14643"/>
    <cellStyle name="Calculation 2 6 3 2 3 3" xfId="14644"/>
    <cellStyle name="Calculation 2 6 3 2 3_Table 2D depn" xfId="14645"/>
    <cellStyle name="Calculation 2 6 3 2 4" xfId="1241"/>
    <cellStyle name="Calculation 2 6 3 2 4 2" xfId="14646"/>
    <cellStyle name="Calculation 2 6 3 2 5" xfId="14647"/>
    <cellStyle name="Calculation 2 6 3 2_Table 2D depn" xfId="14648"/>
    <cellStyle name="Calculation 2 6 3 3" xfId="1242"/>
    <cellStyle name="Calculation 2 6 3 3 2" xfId="1243"/>
    <cellStyle name="Calculation 2 6 3 3 2 2" xfId="1244"/>
    <cellStyle name="Calculation 2 6 3 3 2 2 2" xfId="14649"/>
    <cellStyle name="Calculation 2 6 3 3 2 3" xfId="1245"/>
    <cellStyle name="Calculation 2 6 3 3 2 3 2" xfId="14650"/>
    <cellStyle name="Calculation 2 6 3 3 2 4" xfId="14651"/>
    <cellStyle name="Calculation 2 6 3 3 2_Table 2D depn" xfId="14652"/>
    <cellStyle name="Calculation 2 6 3 3 3" xfId="1246"/>
    <cellStyle name="Calculation 2 6 3 3 3 2" xfId="1247"/>
    <cellStyle name="Calculation 2 6 3 3 3 2 2" xfId="14653"/>
    <cellStyle name="Calculation 2 6 3 3 3 3" xfId="14654"/>
    <cellStyle name="Calculation 2 6 3 3 3_Table 2D depn" xfId="14655"/>
    <cellStyle name="Calculation 2 6 3 3 4" xfId="1248"/>
    <cellStyle name="Calculation 2 6 3 3 4 2" xfId="14656"/>
    <cellStyle name="Calculation 2 6 3 3 5" xfId="14657"/>
    <cellStyle name="Calculation 2 6 3 3_Table 2D depn" xfId="14658"/>
    <cellStyle name="Calculation 2 6 3 4" xfId="1249"/>
    <cellStyle name="Calculation 2 6 3 4 2" xfId="1250"/>
    <cellStyle name="Calculation 2 6 3 4 2 2" xfId="1251"/>
    <cellStyle name="Calculation 2 6 3 4 2 2 2" xfId="14659"/>
    <cellStyle name="Calculation 2 6 3 4 2 3" xfId="1252"/>
    <cellStyle name="Calculation 2 6 3 4 2 3 2" xfId="14660"/>
    <cellStyle name="Calculation 2 6 3 4 2 4" xfId="14661"/>
    <cellStyle name="Calculation 2 6 3 4 2_Table 2D depn" xfId="14662"/>
    <cellStyle name="Calculation 2 6 3 4 3" xfId="1253"/>
    <cellStyle name="Calculation 2 6 3 4 3 2" xfId="1254"/>
    <cellStyle name="Calculation 2 6 3 4 3 2 2" xfId="14663"/>
    <cellStyle name="Calculation 2 6 3 4 3 3" xfId="14664"/>
    <cellStyle name="Calculation 2 6 3 4 3_Table 2D depn" xfId="14665"/>
    <cellStyle name="Calculation 2 6 3 4 4" xfId="1255"/>
    <cellStyle name="Calculation 2 6 3 4 4 2" xfId="14666"/>
    <cellStyle name="Calculation 2 6 3 4 5" xfId="14667"/>
    <cellStyle name="Calculation 2 6 3 4_Table 2D depn" xfId="14668"/>
    <cellStyle name="Calculation 2 6 3 5" xfId="1256"/>
    <cellStyle name="Calculation 2 6 3 5 2" xfId="1257"/>
    <cellStyle name="Calculation 2 6 3 5 2 2" xfId="1258"/>
    <cellStyle name="Calculation 2 6 3 5 2 2 2" xfId="14669"/>
    <cellStyle name="Calculation 2 6 3 5 2 3" xfId="1259"/>
    <cellStyle name="Calculation 2 6 3 5 2 3 2" xfId="14670"/>
    <cellStyle name="Calculation 2 6 3 5 2 4" xfId="14671"/>
    <cellStyle name="Calculation 2 6 3 5 2_Table 2D depn" xfId="14672"/>
    <cellStyle name="Calculation 2 6 3 5 3" xfId="1260"/>
    <cellStyle name="Calculation 2 6 3 5 3 2" xfId="1261"/>
    <cellStyle name="Calculation 2 6 3 5 3 2 2" xfId="14673"/>
    <cellStyle name="Calculation 2 6 3 5 3 3" xfId="14674"/>
    <cellStyle name="Calculation 2 6 3 5 3_Table 2D depn" xfId="14675"/>
    <cellStyle name="Calculation 2 6 3 5 4" xfId="1262"/>
    <cellStyle name="Calculation 2 6 3 5 4 2" xfId="14676"/>
    <cellStyle name="Calculation 2 6 3 5 5" xfId="14677"/>
    <cellStyle name="Calculation 2 6 3 5_Table 2D depn" xfId="14678"/>
    <cellStyle name="Calculation 2 6 3 6" xfId="1263"/>
    <cellStyle name="Calculation 2 6 3 6 2" xfId="1264"/>
    <cellStyle name="Calculation 2 6 3 6 2 2" xfId="1265"/>
    <cellStyle name="Calculation 2 6 3 6 2 2 2" xfId="14679"/>
    <cellStyle name="Calculation 2 6 3 6 2 3" xfId="1266"/>
    <cellStyle name="Calculation 2 6 3 6 2 3 2" xfId="14680"/>
    <cellStyle name="Calculation 2 6 3 6 2 4" xfId="14681"/>
    <cellStyle name="Calculation 2 6 3 6 2_Table 2D depn" xfId="14682"/>
    <cellStyle name="Calculation 2 6 3 6 3" xfId="1267"/>
    <cellStyle name="Calculation 2 6 3 6 3 2" xfId="1268"/>
    <cellStyle name="Calculation 2 6 3 6 3 2 2" xfId="14683"/>
    <cellStyle name="Calculation 2 6 3 6 3 3" xfId="14684"/>
    <cellStyle name="Calculation 2 6 3 6 3_Table 2D depn" xfId="14685"/>
    <cellStyle name="Calculation 2 6 3 6 4" xfId="1269"/>
    <cellStyle name="Calculation 2 6 3 6 4 2" xfId="14686"/>
    <cellStyle name="Calculation 2 6 3 6 5" xfId="14687"/>
    <cellStyle name="Calculation 2 6 3 6_Table 2D depn" xfId="14688"/>
    <cellStyle name="Calculation 2 6 3 7" xfId="1270"/>
    <cellStyle name="Calculation 2 6 3 7 2" xfId="1271"/>
    <cellStyle name="Calculation 2 6 3 7 2 2" xfId="14689"/>
    <cellStyle name="Calculation 2 6 3 7 3" xfId="1272"/>
    <cellStyle name="Calculation 2 6 3 7 3 2" xfId="14690"/>
    <cellStyle name="Calculation 2 6 3 7 4" xfId="14691"/>
    <cellStyle name="Calculation 2 6 3 7_Table 2D depn" xfId="14692"/>
    <cellStyle name="Calculation 2 6 3 8" xfId="1273"/>
    <cellStyle name="Calculation 2 6 3 8 2" xfId="1274"/>
    <cellStyle name="Calculation 2 6 3 8 2 2" xfId="14693"/>
    <cellStyle name="Calculation 2 6 3 8 3" xfId="14694"/>
    <cellStyle name="Calculation 2 6 3 8_Table 2D depn" xfId="14695"/>
    <cellStyle name="Calculation 2 6 3 9" xfId="1275"/>
    <cellStyle name="Calculation 2 6 3 9 2" xfId="14696"/>
    <cellStyle name="Calculation 2 6 3_Table 2D depn" xfId="14697"/>
    <cellStyle name="Calculation 2 6 4" xfId="1276"/>
    <cellStyle name="Calculation 2 6 4 10" xfId="14698"/>
    <cellStyle name="Calculation 2 6 4 2" xfId="1277"/>
    <cellStyle name="Calculation 2 6 4 2 2" xfId="1278"/>
    <cellStyle name="Calculation 2 6 4 2 2 2" xfId="1279"/>
    <cellStyle name="Calculation 2 6 4 2 2 2 2" xfId="14699"/>
    <cellStyle name="Calculation 2 6 4 2 2 3" xfId="1280"/>
    <cellStyle name="Calculation 2 6 4 2 2 3 2" xfId="14700"/>
    <cellStyle name="Calculation 2 6 4 2 2 4" xfId="14701"/>
    <cellStyle name="Calculation 2 6 4 2 2_Table 2D depn" xfId="14702"/>
    <cellStyle name="Calculation 2 6 4 2 3" xfId="1281"/>
    <cellStyle name="Calculation 2 6 4 2 3 2" xfId="1282"/>
    <cellStyle name="Calculation 2 6 4 2 3 2 2" xfId="14703"/>
    <cellStyle name="Calculation 2 6 4 2 3 3" xfId="14704"/>
    <cellStyle name="Calculation 2 6 4 2 3_Table 2D depn" xfId="14705"/>
    <cellStyle name="Calculation 2 6 4 2 4" xfId="1283"/>
    <cellStyle name="Calculation 2 6 4 2 4 2" xfId="14706"/>
    <cellStyle name="Calculation 2 6 4 2 5" xfId="14707"/>
    <cellStyle name="Calculation 2 6 4 2_Table 2D depn" xfId="14708"/>
    <cellStyle name="Calculation 2 6 4 3" xfId="1284"/>
    <cellStyle name="Calculation 2 6 4 3 2" xfId="1285"/>
    <cellStyle name="Calculation 2 6 4 3 2 2" xfId="1286"/>
    <cellStyle name="Calculation 2 6 4 3 2 2 2" xfId="14709"/>
    <cellStyle name="Calculation 2 6 4 3 2 3" xfId="1287"/>
    <cellStyle name="Calculation 2 6 4 3 2 3 2" xfId="14710"/>
    <cellStyle name="Calculation 2 6 4 3 2 4" xfId="14711"/>
    <cellStyle name="Calculation 2 6 4 3 2_Table 2D depn" xfId="14712"/>
    <cellStyle name="Calculation 2 6 4 3 3" xfId="1288"/>
    <cellStyle name="Calculation 2 6 4 3 3 2" xfId="1289"/>
    <cellStyle name="Calculation 2 6 4 3 3 2 2" xfId="14713"/>
    <cellStyle name="Calculation 2 6 4 3 3 3" xfId="14714"/>
    <cellStyle name="Calculation 2 6 4 3 3_Table 2D depn" xfId="14715"/>
    <cellStyle name="Calculation 2 6 4 3 4" xfId="1290"/>
    <cellStyle name="Calculation 2 6 4 3 4 2" xfId="14716"/>
    <cellStyle name="Calculation 2 6 4 3 5" xfId="14717"/>
    <cellStyle name="Calculation 2 6 4 3_Table 2D depn" xfId="14718"/>
    <cellStyle name="Calculation 2 6 4 4" xfId="1291"/>
    <cellStyle name="Calculation 2 6 4 4 2" xfId="1292"/>
    <cellStyle name="Calculation 2 6 4 4 2 2" xfId="1293"/>
    <cellStyle name="Calculation 2 6 4 4 2 2 2" xfId="14719"/>
    <cellStyle name="Calculation 2 6 4 4 2 3" xfId="1294"/>
    <cellStyle name="Calculation 2 6 4 4 2 3 2" xfId="14720"/>
    <cellStyle name="Calculation 2 6 4 4 2 4" xfId="14721"/>
    <cellStyle name="Calculation 2 6 4 4 2_Table 2D depn" xfId="14722"/>
    <cellStyle name="Calculation 2 6 4 4 3" xfId="1295"/>
    <cellStyle name="Calculation 2 6 4 4 3 2" xfId="1296"/>
    <cellStyle name="Calculation 2 6 4 4 3 2 2" xfId="14723"/>
    <cellStyle name="Calculation 2 6 4 4 3 3" xfId="14724"/>
    <cellStyle name="Calculation 2 6 4 4 3_Table 2D depn" xfId="14725"/>
    <cellStyle name="Calculation 2 6 4 4 4" xfId="1297"/>
    <cellStyle name="Calculation 2 6 4 4 4 2" xfId="14726"/>
    <cellStyle name="Calculation 2 6 4 4 5" xfId="14727"/>
    <cellStyle name="Calculation 2 6 4 4_Table 2D depn" xfId="14728"/>
    <cellStyle name="Calculation 2 6 4 5" xfId="1298"/>
    <cellStyle name="Calculation 2 6 4 5 2" xfId="1299"/>
    <cellStyle name="Calculation 2 6 4 5 2 2" xfId="1300"/>
    <cellStyle name="Calculation 2 6 4 5 2 2 2" xfId="14729"/>
    <cellStyle name="Calculation 2 6 4 5 2 3" xfId="1301"/>
    <cellStyle name="Calculation 2 6 4 5 2 3 2" xfId="14730"/>
    <cellStyle name="Calculation 2 6 4 5 2 4" xfId="14731"/>
    <cellStyle name="Calculation 2 6 4 5 2_Table 2D depn" xfId="14732"/>
    <cellStyle name="Calculation 2 6 4 5 3" xfId="1302"/>
    <cellStyle name="Calculation 2 6 4 5 3 2" xfId="1303"/>
    <cellStyle name="Calculation 2 6 4 5 3 2 2" xfId="14733"/>
    <cellStyle name="Calculation 2 6 4 5 3 3" xfId="14734"/>
    <cellStyle name="Calculation 2 6 4 5 3_Table 2D depn" xfId="14735"/>
    <cellStyle name="Calculation 2 6 4 5 4" xfId="1304"/>
    <cellStyle name="Calculation 2 6 4 5 4 2" xfId="14736"/>
    <cellStyle name="Calculation 2 6 4 5 5" xfId="14737"/>
    <cellStyle name="Calculation 2 6 4 5_Table 2D depn" xfId="14738"/>
    <cellStyle name="Calculation 2 6 4 6" xfId="1305"/>
    <cellStyle name="Calculation 2 6 4 6 2" xfId="1306"/>
    <cellStyle name="Calculation 2 6 4 6 2 2" xfId="1307"/>
    <cellStyle name="Calculation 2 6 4 6 2 2 2" xfId="14739"/>
    <cellStyle name="Calculation 2 6 4 6 2 3" xfId="1308"/>
    <cellStyle name="Calculation 2 6 4 6 2 3 2" xfId="14740"/>
    <cellStyle name="Calculation 2 6 4 6 2 4" xfId="14741"/>
    <cellStyle name="Calculation 2 6 4 6 2_Table 2D depn" xfId="14742"/>
    <cellStyle name="Calculation 2 6 4 6 3" xfId="1309"/>
    <cellStyle name="Calculation 2 6 4 6 3 2" xfId="1310"/>
    <cellStyle name="Calculation 2 6 4 6 3 2 2" xfId="14743"/>
    <cellStyle name="Calculation 2 6 4 6 3 3" xfId="14744"/>
    <cellStyle name="Calculation 2 6 4 6 3_Table 2D depn" xfId="14745"/>
    <cellStyle name="Calculation 2 6 4 6 4" xfId="1311"/>
    <cellStyle name="Calculation 2 6 4 6 4 2" xfId="14746"/>
    <cellStyle name="Calculation 2 6 4 6 5" xfId="14747"/>
    <cellStyle name="Calculation 2 6 4 6_Table 2D depn" xfId="14748"/>
    <cellStyle name="Calculation 2 6 4 7" xfId="1312"/>
    <cellStyle name="Calculation 2 6 4 7 2" xfId="1313"/>
    <cellStyle name="Calculation 2 6 4 7 2 2" xfId="14749"/>
    <cellStyle name="Calculation 2 6 4 7 3" xfId="1314"/>
    <cellStyle name="Calculation 2 6 4 7 3 2" xfId="14750"/>
    <cellStyle name="Calculation 2 6 4 7 4" xfId="14751"/>
    <cellStyle name="Calculation 2 6 4 7_Table 2D depn" xfId="14752"/>
    <cellStyle name="Calculation 2 6 4 8" xfId="1315"/>
    <cellStyle name="Calculation 2 6 4 8 2" xfId="1316"/>
    <cellStyle name="Calculation 2 6 4 8 2 2" xfId="14753"/>
    <cellStyle name="Calculation 2 6 4 8 3" xfId="14754"/>
    <cellStyle name="Calculation 2 6 4 8_Table 2D depn" xfId="14755"/>
    <cellStyle name="Calculation 2 6 4 9" xfId="1317"/>
    <cellStyle name="Calculation 2 6 4 9 2" xfId="14756"/>
    <cellStyle name="Calculation 2 6 4_Table 2D depn" xfId="14757"/>
    <cellStyle name="Calculation 2 6 5" xfId="1318"/>
    <cellStyle name="Calculation 2 6 5 10" xfId="14758"/>
    <cellStyle name="Calculation 2 6 5 2" xfId="1319"/>
    <cellStyle name="Calculation 2 6 5 2 2" xfId="1320"/>
    <cellStyle name="Calculation 2 6 5 2 2 2" xfId="1321"/>
    <cellStyle name="Calculation 2 6 5 2 2 2 2" xfId="14759"/>
    <cellStyle name="Calculation 2 6 5 2 2 3" xfId="1322"/>
    <cellStyle name="Calculation 2 6 5 2 2 3 2" xfId="14760"/>
    <cellStyle name="Calculation 2 6 5 2 2 4" xfId="14761"/>
    <cellStyle name="Calculation 2 6 5 2 2_Table 2D depn" xfId="14762"/>
    <cellStyle name="Calculation 2 6 5 2 3" xfId="1323"/>
    <cellStyle name="Calculation 2 6 5 2 3 2" xfId="1324"/>
    <cellStyle name="Calculation 2 6 5 2 3 2 2" xfId="14763"/>
    <cellStyle name="Calculation 2 6 5 2 3 3" xfId="14764"/>
    <cellStyle name="Calculation 2 6 5 2 3_Table 2D depn" xfId="14765"/>
    <cellStyle name="Calculation 2 6 5 2 4" xfId="1325"/>
    <cellStyle name="Calculation 2 6 5 2 4 2" xfId="14766"/>
    <cellStyle name="Calculation 2 6 5 2 5" xfId="14767"/>
    <cellStyle name="Calculation 2 6 5 2_Table 2D depn" xfId="14768"/>
    <cellStyle name="Calculation 2 6 5 3" xfId="1326"/>
    <cellStyle name="Calculation 2 6 5 3 2" xfId="1327"/>
    <cellStyle name="Calculation 2 6 5 3 2 2" xfId="1328"/>
    <cellStyle name="Calculation 2 6 5 3 2 2 2" xfId="14769"/>
    <cellStyle name="Calculation 2 6 5 3 2 3" xfId="1329"/>
    <cellStyle name="Calculation 2 6 5 3 2 3 2" xfId="14770"/>
    <cellStyle name="Calculation 2 6 5 3 2 4" xfId="14771"/>
    <cellStyle name="Calculation 2 6 5 3 2_Table 2D depn" xfId="14772"/>
    <cellStyle name="Calculation 2 6 5 3 3" xfId="1330"/>
    <cellStyle name="Calculation 2 6 5 3 3 2" xfId="1331"/>
    <cellStyle name="Calculation 2 6 5 3 3 2 2" xfId="14773"/>
    <cellStyle name="Calculation 2 6 5 3 3 3" xfId="14774"/>
    <cellStyle name="Calculation 2 6 5 3 3_Table 2D depn" xfId="14775"/>
    <cellStyle name="Calculation 2 6 5 3 4" xfId="1332"/>
    <cellStyle name="Calculation 2 6 5 3 4 2" xfId="14776"/>
    <cellStyle name="Calculation 2 6 5 3 5" xfId="14777"/>
    <cellStyle name="Calculation 2 6 5 3_Table 2D depn" xfId="14778"/>
    <cellStyle name="Calculation 2 6 5 4" xfId="1333"/>
    <cellStyle name="Calculation 2 6 5 4 2" xfId="1334"/>
    <cellStyle name="Calculation 2 6 5 4 2 2" xfId="1335"/>
    <cellStyle name="Calculation 2 6 5 4 2 2 2" xfId="14779"/>
    <cellStyle name="Calculation 2 6 5 4 2 3" xfId="1336"/>
    <cellStyle name="Calculation 2 6 5 4 2 3 2" xfId="14780"/>
    <cellStyle name="Calculation 2 6 5 4 2 4" xfId="14781"/>
    <cellStyle name="Calculation 2 6 5 4 2_Table 2D depn" xfId="14782"/>
    <cellStyle name="Calculation 2 6 5 4 3" xfId="1337"/>
    <cellStyle name="Calculation 2 6 5 4 3 2" xfId="1338"/>
    <cellStyle name="Calculation 2 6 5 4 3 2 2" xfId="14783"/>
    <cellStyle name="Calculation 2 6 5 4 3 3" xfId="14784"/>
    <cellStyle name="Calculation 2 6 5 4 3_Table 2D depn" xfId="14785"/>
    <cellStyle name="Calculation 2 6 5 4 4" xfId="1339"/>
    <cellStyle name="Calculation 2 6 5 4 4 2" xfId="14786"/>
    <cellStyle name="Calculation 2 6 5 4 5" xfId="14787"/>
    <cellStyle name="Calculation 2 6 5 4_Table 2D depn" xfId="14788"/>
    <cellStyle name="Calculation 2 6 5 5" xfId="1340"/>
    <cellStyle name="Calculation 2 6 5 5 2" xfId="1341"/>
    <cellStyle name="Calculation 2 6 5 5 2 2" xfId="1342"/>
    <cellStyle name="Calculation 2 6 5 5 2 2 2" xfId="14789"/>
    <cellStyle name="Calculation 2 6 5 5 2 3" xfId="1343"/>
    <cellStyle name="Calculation 2 6 5 5 2 3 2" xfId="14790"/>
    <cellStyle name="Calculation 2 6 5 5 2 4" xfId="14791"/>
    <cellStyle name="Calculation 2 6 5 5 2_Table 2D depn" xfId="14792"/>
    <cellStyle name="Calculation 2 6 5 5 3" xfId="1344"/>
    <cellStyle name="Calculation 2 6 5 5 3 2" xfId="1345"/>
    <cellStyle name="Calculation 2 6 5 5 3 2 2" xfId="14793"/>
    <cellStyle name="Calculation 2 6 5 5 3 3" xfId="14794"/>
    <cellStyle name="Calculation 2 6 5 5 3_Table 2D depn" xfId="14795"/>
    <cellStyle name="Calculation 2 6 5 5 4" xfId="1346"/>
    <cellStyle name="Calculation 2 6 5 5 4 2" xfId="14796"/>
    <cellStyle name="Calculation 2 6 5 5 5" xfId="14797"/>
    <cellStyle name="Calculation 2 6 5 5_Table 2D depn" xfId="14798"/>
    <cellStyle name="Calculation 2 6 5 6" xfId="1347"/>
    <cellStyle name="Calculation 2 6 5 6 2" xfId="1348"/>
    <cellStyle name="Calculation 2 6 5 6 2 2" xfId="1349"/>
    <cellStyle name="Calculation 2 6 5 6 2 2 2" xfId="14799"/>
    <cellStyle name="Calculation 2 6 5 6 2 3" xfId="1350"/>
    <cellStyle name="Calculation 2 6 5 6 2 3 2" xfId="14800"/>
    <cellStyle name="Calculation 2 6 5 6 2 4" xfId="14801"/>
    <cellStyle name="Calculation 2 6 5 6 2_Table 2D depn" xfId="14802"/>
    <cellStyle name="Calculation 2 6 5 6 3" xfId="1351"/>
    <cellStyle name="Calculation 2 6 5 6 3 2" xfId="1352"/>
    <cellStyle name="Calculation 2 6 5 6 3 2 2" xfId="14803"/>
    <cellStyle name="Calculation 2 6 5 6 3 3" xfId="14804"/>
    <cellStyle name="Calculation 2 6 5 6 3_Table 2D depn" xfId="14805"/>
    <cellStyle name="Calculation 2 6 5 6 4" xfId="1353"/>
    <cellStyle name="Calculation 2 6 5 6 4 2" xfId="14806"/>
    <cellStyle name="Calculation 2 6 5 6 5" xfId="14807"/>
    <cellStyle name="Calculation 2 6 5 6_Table 2D depn" xfId="14808"/>
    <cellStyle name="Calculation 2 6 5 7" xfId="1354"/>
    <cellStyle name="Calculation 2 6 5 7 2" xfId="1355"/>
    <cellStyle name="Calculation 2 6 5 7 2 2" xfId="14809"/>
    <cellStyle name="Calculation 2 6 5 7 3" xfId="1356"/>
    <cellStyle name="Calculation 2 6 5 7 3 2" xfId="14810"/>
    <cellStyle name="Calculation 2 6 5 7 4" xfId="14811"/>
    <cellStyle name="Calculation 2 6 5 7_Table 2D depn" xfId="14812"/>
    <cellStyle name="Calculation 2 6 5 8" xfId="1357"/>
    <cellStyle name="Calculation 2 6 5 8 2" xfId="1358"/>
    <cellStyle name="Calculation 2 6 5 8 2 2" xfId="14813"/>
    <cellStyle name="Calculation 2 6 5 8 3" xfId="14814"/>
    <cellStyle name="Calculation 2 6 5 8_Table 2D depn" xfId="14815"/>
    <cellStyle name="Calculation 2 6 5 9" xfId="1359"/>
    <cellStyle name="Calculation 2 6 5 9 2" xfId="14816"/>
    <cellStyle name="Calculation 2 6 5_Table 2D depn" xfId="14817"/>
    <cellStyle name="Calculation 2 6 6" xfId="1360"/>
    <cellStyle name="Calculation 2 6 6 2" xfId="1361"/>
    <cellStyle name="Calculation 2 6 6 2 2" xfId="1362"/>
    <cellStyle name="Calculation 2 6 6 2 2 2" xfId="14818"/>
    <cellStyle name="Calculation 2 6 6 2 3" xfId="1363"/>
    <cellStyle name="Calculation 2 6 6 2 3 2" xfId="14819"/>
    <cellStyle name="Calculation 2 6 6 2 4" xfId="14820"/>
    <cellStyle name="Calculation 2 6 6 2_Table 2D depn" xfId="14821"/>
    <cellStyle name="Calculation 2 6 6 3" xfId="1364"/>
    <cellStyle name="Calculation 2 6 6 3 2" xfId="1365"/>
    <cellStyle name="Calculation 2 6 6 3 2 2" xfId="14822"/>
    <cellStyle name="Calculation 2 6 6 3 3" xfId="14823"/>
    <cellStyle name="Calculation 2 6 6 3_Table 2D depn" xfId="14824"/>
    <cellStyle name="Calculation 2 6 6 4" xfId="1366"/>
    <cellStyle name="Calculation 2 6 6 4 2" xfId="14825"/>
    <cellStyle name="Calculation 2 6 6 5" xfId="14826"/>
    <cellStyle name="Calculation 2 6 6_Table 2D depn" xfId="14827"/>
    <cellStyle name="Calculation 2 6 7" xfId="1367"/>
    <cellStyle name="Calculation 2 6 7 2" xfId="1368"/>
    <cellStyle name="Calculation 2 6 7 2 2" xfId="1369"/>
    <cellStyle name="Calculation 2 6 7 2 2 2" xfId="14828"/>
    <cellStyle name="Calculation 2 6 7 2 3" xfId="1370"/>
    <cellStyle name="Calculation 2 6 7 2 3 2" xfId="14829"/>
    <cellStyle name="Calculation 2 6 7 2 4" xfId="14830"/>
    <cellStyle name="Calculation 2 6 7 2_Table 2D depn" xfId="14831"/>
    <cellStyle name="Calculation 2 6 7 3" xfId="1371"/>
    <cellStyle name="Calculation 2 6 7 3 2" xfId="1372"/>
    <cellStyle name="Calculation 2 6 7 3 2 2" xfId="14832"/>
    <cellStyle name="Calculation 2 6 7 3 3" xfId="14833"/>
    <cellStyle name="Calculation 2 6 7 3_Table 2D depn" xfId="14834"/>
    <cellStyle name="Calculation 2 6 7 4" xfId="1373"/>
    <cellStyle name="Calculation 2 6 7 4 2" xfId="14835"/>
    <cellStyle name="Calculation 2 6 7 5" xfId="14836"/>
    <cellStyle name="Calculation 2 6 7_Table 2D depn" xfId="14837"/>
    <cellStyle name="Calculation 2 6 8" xfId="1374"/>
    <cellStyle name="Calculation 2 6 8 2" xfId="1375"/>
    <cellStyle name="Calculation 2 6 8 2 2" xfId="1376"/>
    <cellStyle name="Calculation 2 6 8 2 2 2" xfId="14838"/>
    <cellStyle name="Calculation 2 6 8 2 3" xfId="1377"/>
    <cellStyle name="Calculation 2 6 8 2 3 2" xfId="14839"/>
    <cellStyle name="Calculation 2 6 8 2 4" xfId="14840"/>
    <cellStyle name="Calculation 2 6 8 2_Table 2D depn" xfId="14841"/>
    <cellStyle name="Calculation 2 6 8 3" xfId="1378"/>
    <cellStyle name="Calculation 2 6 8 3 2" xfId="1379"/>
    <cellStyle name="Calculation 2 6 8 3 2 2" xfId="14842"/>
    <cellStyle name="Calculation 2 6 8 3 3" xfId="14843"/>
    <cellStyle name="Calculation 2 6 8 3_Table 2D depn" xfId="14844"/>
    <cellStyle name="Calculation 2 6 8 4" xfId="1380"/>
    <cellStyle name="Calculation 2 6 8 4 2" xfId="14845"/>
    <cellStyle name="Calculation 2 6 8 5" xfId="14846"/>
    <cellStyle name="Calculation 2 6 8_Table 2D depn" xfId="14847"/>
    <cellStyle name="Calculation 2 6 9" xfId="1381"/>
    <cellStyle name="Calculation 2 6 9 2" xfId="1382"/>
    <cellStyle name="Calculation 2 6 9 2 2" xfId="1383"/>
    <cellStyle name="Calculation 2 6 9 2 2 2" xfId="14848"/>
    <cellStyle name="Calculation 2 6 9 2 3" xfId="1384"/>
    <cellStyle name="Calculation 2 6 9 2 3 2" xfId="14849"/>
    <cellStyle name="Calculation 2 6 9 2 4" xfId="14850"/>
    <cellStyle name="Calculation 2 6 9 2_Table 2D depn" xfId="14851"/>
    <cellStyle name="Calculation 2 6 9 3" xfId="1385"/>
    <cellStyle name="Calculation 2 6 9 3 2" xfId="1386"/>
    <cellStyle name="Calculation 2 6 9 3 2 2" xfId="14852"/>
    <cellStyle name="Calculation 2 6 9 3 3" xfId="14853"/>
    <cellStyle name="Calculation 2 6 9 3_Table 2D depn" xfId="14854"/>
    <cellStyle name="Calculation 2 6 9 4" xfId="1387"/>
    <cellStyle name="Calculation 2 6 9 4 2" xfId="14855"/>
    <cellStyle name="Calculation 2 6 9 5" xfId="14856"/>
    <cellStyle name="Calculation 2 6 9_Table 2D depn" xfId="14857"/>
    <cellStyle name="Calculation 2 6_4F" xfId="14858"/>
    <cellStyle name="Calculation 2 7" xfId="1388"/>
    <cellStyle name="Calculation 2 7 10" xfId="1389"/>
    <cellStyle name="Calculation 2 7 10 2" xfId="1390"/>
    <cellStyle name="Calculation 2 7 10 2 2" xfId="1391"/>
    <cellStyle name="Calculation 2 7 10 2 2 2" xfId="14859"/>
    <cellStyle name="Calculation 2 7 10 2 3" xfId="1392"/>
    <cellStyle name="Calculation 2 7 10 2 3 2" xfId="14860"/>
    <cellStyle name="Calculation 2 7 10 2 4" xfId="14861"/>
    <cellStyle name="Calculation 2 7 10 2_Table 2D depn" xfId="14862"/>
    <cellStyle name="Calculation 2 7 10 3" xfId="1393"/>
    <cellStyle name="Calculation 2 7 10 3 2" xfId="1394"/>
    <cellStyle name="Calculation 2 7 10 3 2 2" xfId="14863"/>
    <cellStyle name="Calculation 2 7 10 3 3" xfId="14864"/>
    <cellStyle name="Calculation 2 7 10 3_Table 2D depn" xfId="14865"/>
    <cellStyle name="Calculation 2 7 10 4" xfId="1395"/>
    <cellStyle name="Calculation 2 7 10 4 2" xfId="14866"/>
    <cellStyle name="Calculation 2 7 10 5" xfId="14867"/>
    <cellStyle name="Calculation 2 7 10_Table 2D depn" xfId="14868"/>
    <cellStyle name="Calculation 2 7 11" xfId="1396"/>
    <cellStyle name="Calculation 2 7 11 2" xfId="1397"/>
    <cellStyle name="Calculation 2 7 11 2 2" xfId="1398"/>
    <cellStyle name="Calculation 2 7 11 2 2 2" xfId="14869"/>
    <cellStyle name="Calculation 2 7 11 2 3" xfId="1399"/>
    <cellStyle name="Calculation 2 7 11 2 3 2" xfId="14870"/>
    <cellStyle name="Calculation 2 7 11 2 4" xfId="14871"/>
    <cellStyle name="Calculation 2 7 11 2_Table 2D depn" xfId="14872"/>
    <cellStyle name="Calculation 2 7 11 3" xfId="1400"/>
    <cellStyle name="Calculation 2 7 11 3 2" xfId="1401"/>
    <cellStyle name="Calculation 2 7 11 3 2 2" xfId="14873"/>
    <cellStyle name="Calculation 2 7 11 3 3" xfId="14874"/>
    <cellStyle name="Calculation 2 7 11 3_Table 2D depn" xfId="14875"/>
    <cellStyle name="Calculation 2 7 11 4" xfId="1402"/>
    <cellStyle name="Calculation 2 7 11 4 2" xfId="14876"/>
    <cellStyle name="Calculation 2 7 11 5" xfId="14877"/>
    <cellStyle name="Calculation 2 7 11_Table 2D depn" xfId="14878"/>
    <cellStyle name="Calculation 2 7 12" xfId="1403"/>
    <cellStyle name="Calculation 2 7 12 2" xfId="1404"/>
    <cellStyle name="Calculation 2 7 12 2 2" xfId="14879"/>
    <cellStyle name="Calculation 2 7 12 3" xfId="1405"/>
    <cellStyle name="Calculation 2 7 12 3 2" xfId="14880"/>
    <cellStyle name="Calculation 2 7 12 4" xfId="14881"/>
    <cellStyle name="Calculation 2 7 12_Table 2D depn" xfId="14882"/>
    <cellStyle name="Calculation 2 7 13" xfId="1406"/>
    <cellStyle name="Calculation 2 7 13 2" xfId="1407"/>
    <cellStyle name="Calculation 2 7 13 2 2" xfId="14883"/>
    <cellStyle name="Calculation 2 7 13 3" xfId="14884"/>
    <cellStyle name="Calculation 2 7 13_Table 2D depn" xfId="14885"/>
    <cellStyle name="Calculation 2 7 14" xfId="1408"/>
    <cellStyle name="Calculation 2 7 14 2" xfId="14886"/>
    <cellStyle name="Calculation 2 7 15" xfId="14887"/>
    <cellStyle name="Calculation 2 7 2" xfId="1409"/>
    <cellStyle name="Calculation 2 7 2 10" xfId="14888"/>
    <cellStyle name="Calculation 2 7 2 2" xfId="1410"/>
    <cellStyle name="Calculation 2 7 2 2 2" xfId="1411"/>
    <cellStyle name="Calculation 2 7 2 2 2 2" xfId="1412"/>
    <cellStyle name="Calculation 2 7 2 2 2 2 2" xfId="14889"/>
    <cellStyle name="Calculation 2 7 2 2 2 3" xfId="1413"/>
    <cellStyle name="Calculation 2 7 2 2 2 3 2" xfId="14890"/>
    <cellStyle name="Calculation 2 7 2 2 2 4" xfId="14891"/>
    <cellStyle name="Calculation 2 7 2 2 2_Table 2D depn" xfId="14892"/>
    <cellStyle name="Calculation 2 7 2 2 3" xfId="1414"/>
    <cellStyle name="Calculation 2 7 2 2 3 2" xfId="1415"/>
    <cellStyle name="Calculation 2 7 2 2 3 2 2" xfId="14893"/>
    <cellStyle name="Calculation 2 7 2 2 3 3" xfId="14894"/>
    <cellStyle name="Calculation 2 7 2 2 3_Table 2D depn" xfId="14895"/>
    <cellStyle name="Calculation 2 7 2 2 4" xfId="1416"/>
    <cellStyle name="Calculation 2 7 2 2 4 2" xfId="14896"/>
    <cellStyle name="Calculation 2 7 2 2 5" xfId="14897"/>
    <cellStyle name="Calculation 2 7 2 2_Table 2D depn" xfId="14898"/>
    <cellStyle name="Calculation 2 7 2 3" xfId="1417"/>
    <cellStyle name="Calculation 2 7 2 3 2" xfId="1418"/>
    <cellStyle name="Calculation 2 7 2 3 2 2" xfId="1419"/>
    <cellStyle name="Calculation 2 7 2 3 2 2 2" xfId="14899"/>
    <cellStyle name="Calculation 2 7 2 3 2 3" xfId="1420"/>
    <cellStyle name="Calculation 2 7 2 3 2 3 2" xfId="14900"/>
    <cellStyle name="Calculation 2 7 2 3 2 4" xfId="14901"/>
    <cellStyle name="Calculation 2 7 2 3 2_Table 2D depn" xfId="14902"/>
    <cellStyle name="Calculation 2 7 2 3 3" xfId="1421"/>
    <cellStyle name="Calculation 2 7 2 3 3 2" xfId="1422"/>
    <cellStyle name="Calculation 2 7 2 3 3 2 2" xfId="14903"/>
    <cellStyle name="Calculation 2 7 2 3 3 3" xfId="14904"/>
    <cellStyle name="Calculation 2 7 2 3 3_Table 2D depn" xfId="14905"/>
    <cellStyle name="Calculation 2 7 2 3 4" xfId="1423"/>
    <cellStyle name="Calculation 2 7 2 3 4 2" xfId="14906"/>
    <cellStyle name="Calculation 2 7 2 3 5" xfId="14907"/>
    <cellStyle name="Calculation 2 7 2 3_Table 2D depn" xfId="14908"/>
    <cellStyle name="Calculation 2 7 2 4" xfId="1424"/>
    <cellStyle name="Calculation 2 7 2 4 2" xfId="1425"/>
    <cellStyle name="Calculation 2 7 2 4 2 2" xfId="1426"/>
    <cellStyle name="Calculation 2 7 2 4 2 2 2" xfId="14909"/>
    <cellStyle name="Calculation 2 7 2 4 2 3" xfId="1427"/>
    <cellStyle name="Calculation 2 7 2 4 2 3 2" xfId="14910"/>
    <cellStyle name="Calculation 2 7 2 4 2 4" xfId="14911"/>
    <cellStyle name="Calculation 2 7 2 4 2_Table 2D depn" xfId="14912"/>
    <cellStyle name="Calculation 2 7 2 4 3" xfId="1428"/>
    <cellStyle name="Calculation 2 7 2 4 3 2" xfId="1429"/>
    <cellStyle name="Calculation 2 7 2 4 3 2 2" xfId="14913"/>
    <cellStyle name="Calculation 2 7 2 4 3 3" xfId="14914"/>
    <cellStyle name="Calculation 2 7 2 4 3_Table 2D depn" xfId="14915"/>
    <cellStyle name="Calculation 2 7 2 4 4" xfId="1430"/>
    <cellStyle name="Calculation 2 7 2 4 4 2" xfId="14916"/>
    <cellStyle name="Calculation 2 7 2 4 5" xfId="14917"/>
    <cellStyle name="Calculation 2 7 2 4_Table 2D depn" xfId="14918"/>
    <cellStyle name="Calculation 2 7 2 5" xfId="1431"/>
    <cellStyle name="Calculation 2 7 2 5 2" xfId="1432"/>
    <cellStyle name="Calculation 2 7 2 5 2 2" xfId="1433"/>
    <cellStyle name="Calculation 2 7 2 5 2 2 2" xfId="14919"/>
    <cellStyle name="Calculation 2 7 2 5 2 3" xfId="1434"/>
    <cellStyle name="Calculation 2 7 2 5 2 3 2" xfId="14920"/>
    <cellStyle name="Calculation 2 7 2 5 2 4" xfId="14921"/>
    <cellStyle name="Calculation 2 7 2 5 2_Table 2D depn" xfId="14922"/>
    <cellStyle name="Calculation 2 7 2 5 3" xfId="1435"/>
    <cellStyle name="Calculation 2 7 2 5 3 2" xfId="1436"/>
    <cellStyle name="Calculation 2 7 2 5 3 2 2" xfId="14923"/>
    <cellStyle name="Calculation 2 7 2 5 3 3" xfId="14924"/>
    <cellStyle name="Calculation 2 7 2 5 3_Table 2D depn" xfId="14925"/>
    <cellStyle name="Calculation 2 7 2 5 4" xfId="1437"/>
    <cellStyle name="Calculation 2 7 2 5 4 2" xfId="14926"/>
    <cellStyle name="Calculation 2 7 2 5 5" xfId="14927"/>
    <cellStyle name="Calculation 2 7 2 5_Table 2D depn" xfId="14928"/>
    <cellStyle name="Calculation 2 7 2 6" xfId="1438"/>
    <cellStyle name="Calculation 2 7 2 6 2" xfId="1439"/>
    <cellStyle name="Calculation 2 7 2 6 2 2" xfId="1440"/>
    <cellStyle name="Calculation 2 7 2 6 2 2 2" xfId="14929"/>
    <cellStyle name="Calculation 2 7 2 6 2 3" xfId="1441"/>
    <cellStyle name="Calculation 2 7 2 6 2 3 2" xfId="14930"/>
    <cellStyle name="Calculation 2 7 2 6 2 4" xfId="14931"/>
    <cellStyle name="Calculation 2 7 2 6 2_Table 2D depn" xfId="14932"/>
    <cellStyle name="Calculation 2 7 2 6 3" xfId="1442"/>
    <cellStyle name="Calculation 2 7 2 6 3 2" xfId="1443"/>
    <cellStyle name="Calculation 2 7 2 6 3 2 2" xfId="14933"/>
    <cellStyle name="Calculation 2 7 2 6 3 3" xfId="14934"/>
    <cellStyle name="Calculation 2 7 2 6 3_Table 2D depn" xfId="14935"/>
    <cellStyle name="Calculation 2 7 2 6 4" xfId="1444"/>
    <cellStyle name="Calculation 2 7 2 6 4 2" xfId="14936"/>
    <cellStyle name="Calculation 2 7 2 6 5" xfId="14937"/>
    <cellStyle name="Calculation 2 7 2 6_Table 2D depn" xfId="14938"/>
    <cellStyle name="Calculation 2 7 2 7" xfId="1445"/>
    <cellStyle name="Calculation 2 7 2 7 2" xfId="1446"/>
    <cellStyle name="Calculation 2 7 2 7 2 2" xfId="14939"/>
    <cellStyle name="Calculation 2 7 2 7 3" xfId="1447"/>
    <cellStyle name="Calculation 2 7 2 7 3 2" xfId="14940"/>
    <cellStyle name="Calculation 2 7 2 7 4" xfId="14941"/>
    <cellStyle name="Calculation 2 7 2 7_Table 2D depn" xfId="14942"/>
    <cellStyle name="Calculation 2 7 2 8" xfId="1448"/>
    <cellStyle name="Calculation 2 7 2 8 2" xfId="1449"/>
    <cellStyle name="Calculation 2 7 2 8 2 2" xfId="14943"/>
    <cellStyle name="Calculation 2 7 2 8 3" xfId="14944"/>
    <cellStyle name="Calculation 2 7 2 8_Table 2D depn" xfId="14945"/>
    <cellStyle name="Calculation 2 7 2 9" xfId="1450"/>
    <cellStyle name="Calculation 2 7 2 9 2" xfId="14946"/>
    <cellStyle name="Calculation 2 7 2_Table 2D depn" xfId="14947"/>
    <cellStyle name="Calculation 2 7 3" xfId="1451"/>
    <cellStyle name="Calculation 2 7 3 10" xfId="14948"/>
    <cellStyle name="Calculation 2 7 3 2" xfId="1452"/>
    <cellStyle name="Calculation 2 7 3 2 2" xfId="1453"/>
    <cellStyle name="Calculation 2 7 3 2 2 2" xfId="1454"/>
    <cellStyle name="Calculation 2 7 3 2 2 2 2" xfId="14949"/>
    <cellStyle name="Calculation 2 7 3 2 2 3" xfId="1455"/>
    <cellStyle name="Calculation 2 7 3 2 2 3 2" xfId="14950"/>
    <cellStyle name="Calculation 2 7 3 2 2 4" xfId="14951"/>
    <cellStyle name="Calculation 2 7 3 2 2_Table 2D depn" xfId="14952"/>
    <cellStyle name="Calculation 2 7 3 2 3" xfId="1456"/>
    <cellStyle name="Calculation 2 7 3 2 3 2" xfId="1457"/>
    <cellStyle name="Calculation 2 7 3 2 3 2 2" xfId="14953"/>
    <cellStyle name="Calculation 2 7 3 2 3 3" xfId="14954"/>
    <cellStyle name="Calculation 2 7 3 2 3_Table 2D depn" xfId="14955"/>
    <cellStyle name="Calculation 2 7 3 2 4" xfId="1458"/>
    <cellStyle name="Calculation 2 7 3 2 4 2" xfId="14956"/>
    <cellStyle name="Calculation 2 7 3 2 5" xfId="14957"/>
    <cellStyle name="Calculation 2 7 3 2_Table 2D depn" xfId="14958"/>
    <cellStyle name="Calculation 2 7 3 3" xfId="1459"/>
    <cellStyle name="Calculation 2 7 3 3 2" xfId="1460"/>
    <cellStyle name="Calculation 2 7 3 3 2 2" xfId="1461"/>
    <cellStyle name="Calculation 2 7 3 3 2 2 2" xfId="14959"/>
    <cellStyle name="Calculation 2 7 3 3 2 3" xfId="1462"/>
    <cellStyle name="Calculation 2 7 3 3 2 3 2" xfId="14960"/>
    <cellStyle name="Calculation 2 7 3 3 2 4" xfId="14961"/>
    <cellStyle name="Calculation 2 7 3 3 2_Table 2D depn" xfId="14962"/>
    <cellStyle name="Calculation 2 7 3 3 3" xfId="1463"/>
    <cellStyle name="Calculation 2 7 3 3 3 2" xfId="1464"/>
    <cellStyle name="Calculation 2 7 3 3 3 2 2" xfId="14963"/>
    <cellStyle name="Calculation 2 7 3 3 3 3" xfId="14964"/>
    <cellStyle name="Calculation 2 7 3 3 3_Table 2D depn" xfId="14965"/>
    <cellStyle name="Calculation 2 7 3 3 4" xfId="1465"/>
    <cellStyle name="Calculation 2 7 3 3 4 2" xfId="14966"/>
    <cellStyle name="Calculation 2 7 3 3 5" xfId="14967"/>
    <cellStyle name="Calculation 2 7 3 3_Table 2D depn" xfId="14968"/>
    <cellStyle name="Calculation 2 7 3 4" xfId="1466"/>
    <cellStyle name="Calculation 2 7 3 4 2" xfId="1467"/>
    <cellStyle name="Calculation 2 7 3 4 2 2" xfId="1468"/>
    <cellStyle name="Calculation 2 7 3 4 2 2 2" xfId="14969"/>
    <cellStyle name="Calculation 2 7 3 4 2 3" xfId="1469"/>
    <cellStyle name="Calculation 2 7 3 4 2 3 2" xfId="14970"/>
    <cellStyle name="Calculation 2 7 3 4 2 4" xfId="14971"/>
    <cellStyle name="Calculation 2 7 3 4 2_Table 2D depn" xfId="14972"/>
    <cellStyle name="Calculation 2 7 3 4 3" xfId="1470"/>
    <cellStyle name="Calculation 2 7 3 4 3 2" xfId="1471"/>
    <cellStyle name="Calculation 2 7 3 4 3 2 2" xfId="14973"/>
    <cellStyle name="Calculation 2 7 3 4 3 3" xfId="14974"/>
    <cellStyle name="Calculation 2 7 3 4 3_Table 2D depn" xfId="14975"/>
    <cellStyle name="Calculation 2 7 3 4 4" xfId="1472"/>
    <cellStyle name="Calculation 2 7 3 4 4 2" xfId="14976"/>
    <cellStyle name="Calculation 2 7 3 4 5" xfId="14977"/>
    <cellStyle name="Calculation 2 7 3 4_Table 2D depn" xfId="14978"/>
    <cellStyle name="Calculation 2 7 3 5" xfId="1473"/>
    <cellStyle name="Calculation 2 7 3 5 2" xfId="1474"/>
    <cellStyle name="Calculation 2 7 3 5 2 2" xfId="1475"/>
    <cellStyle name="Calculation 2 7 3 5 2 2 2" xfId="14979"/>
    <cellStyle name="Calculation 2 7 3 5 2 3" xfId="1476"/>
    <cellStyle name="Calculation 2 7 3 5 2 3 2" xfId="14980"/>
    <cellStyle name="Calculation 2 7 3 5 2 4" xfId="14981"/>
    <cellStyle name="Calculation 2 7 3 5 2_Table 2D depn" xfId="14982"/>
    <cellStyle name="Calculation 2 7 3 5 3" xfId="1477"/>
    <cellStyle name="Calculation 2 7 3 5 3 2" xfId="1478"/>
    <cellStyle name="Calculation 2 7 3 5 3 2 2" xfId="14983"/>
    <cellStyle name="Calculation 2 7 3 5 3 3" xfId="14984"/>
    <cellStyle name="Calculation 2 7 3 5 3_Table 2D depn" xfId="14985"/>
    <cellStyle name="Calculation 2 7 3 5 4" xfId="1479"/>
    <cellStyle name="Calculation 2 7 3 5 4 2" xfId="14986"/>
    <cellStyle name="Calculation 2 7 3 5 5" xfId="14987"/>
    <cellStyle name="Calculation 2 7 3 5_Table 2D depn" xfId="14988"/>
    <cellStyle name="Calculation 2 7 3 6" xfId="1480"/>
    <cellStyle name="Calculation 2 7 3 6 2" xfId="1481"/>
    <cellStyle name="Calculation 2 7 3 6 2 2" xfId="1482"/>
    <cellStyle name="Calculation 2 7 3 6 2 2 2" xfId="14989"/>
    <cellStyle name="Calculation 2 7 3 6 2 3" xfId="1483"/>
    <cellStyle name="Calculation 2 7 3 6 2 3 2" xfId="14990"/>
    <cellStyle name="Calculation 2 7 3 6 2 4" xfId="14991"/>
    <cellStyle name="Calculation 2 7 3 6 2_Table 2D depn" xfId="14992"/>
    <cellStyle name="Calculation 2 7 3 6 3" xfId="1484"/>
    <cellStyle name="Calculation 2 7 3 6 3 2" xfId="1485"/>
    <cellStyle name="Calculation 2 7 3 6 3 2 2" xfId="14993"/>
    <cellStyle name="Calculation 2 7 3 6 3 3" xfId="14994"/>
    <cellStyle name="Calculation 2 7 3 6 3_Table 2D depn" xfId="14995"/>
    <cellStyle name="Calculation 2 7 3 6 4" xfId="1486"/>
    <cellStyle name="Calculation 2 7 3 6 4 2" xfId="14996"/>
    <cellStyle name="Calculation 2 7 3 6 5" xfId="14997"/>
    <cellStyle name="Calculation 2 7 3 6_Table 2D depn" xfId="14998"/>
    <cellStyle name="Calculation 2 7 3 7" xfId="1487"/>
    <cellStyle name="Calculation 2 7 3 7 2" xfId="1488"/>
    <cellStyle name="Calculation 2 7 3 7 2 2" xfId="14999"/>
    <cellStyle name="Calculation 2 7 3 7 3" xfId="1489"/>
    <cellStyle name="Calculation 2 7 3 7 3 2" xfId="15000"/>
    <cellStyle name="Calculation 2 7 3 7 4" xfId="15001"/>
    <cellStyle name="Calculation 2 7 3 7_Table 2D depn" xfId="15002"/>
    <cellStyle name="Calculation 2 7 3 8" xfId="1490"/>
    <cellStyle name="Calculation 2 7 3 8 2" xfId="1491"/>
    <cellStyle name="Calculation 2 7 3 8 2 2" xfId="15003"/>
    <cellStyle name="Calculation 2 7 3 8 3" xfId="15004"/>
    <cellStyle name="Calculation 2 7 3 8_Table 2D depn" xfId="15005"/>
    <cellStyle name="Calculation 2 7 3 9" xfId="1492"/>
    <cellStyle name="Calculation 2 7 3 9 2" xfId="15006"/>
    <cellStyle name="Calculation 2 7 3_Table 2D depn" xfId="15007"/>
    <cellStyle name="Calculation 2 7 4" xfId="1493"/>
    <cellStyle name="Calculation 2 7 4 10" xfId="15008"/>
    <cellStyle name="Calculation 2 7 4 2" xfId="1494"/>
    <cellStyle name="Calculation 2 7 4 2 2" xfId="1495"/>
    <cellStyle name="Calculation 2 7 4 2 2 2" xfId="1496"/>
    <cellStyle name="Calculation 2 7 4 2 2 2 2" xfId="15009"/>
    <cellStyle name="Calculation 2 7 4 2 2 3" xfId="1497"/>
    <cellStyle name="Calculation 2 7 4 2 2 3 2" xfId="15010"/>
    <cellStyle name="Calculation 2 7 4 2 2 4" xfId="15011"/>
    <cellStyle name="Calculation 2 7 4 2 2_Table 2D depn" xfId="15012"/>
    <cellStyle name="Calculation 2 7 4 2 3" xfId="1498"/>
    <cellStyle name="Calculation 2 7 4 2 3 2" xfId="1499"/>
    <cellStyle name="Calculation 2 7 4 2 3 2 2" xfId="15013"/>
    <cellStyle name="Calculation 2 7 4 2 3 3" xfId="15014"/>
    <cellStyle name="Calculation 2 7 4 2 3_Table 2D depn" xfId="15015"/>
    <cellStyle name="Calculation 2 7 4 2 4" xfId="1500"/>
    <cellStyle name="Calculation 2 7 4 2 4 2" xfId="15016"/>
    <cellStyle name="Calculation 2 7 4 2 5" xfId="15017"/>
    <cellStyle name="Calculation 2 7 4 2_Table 2D depn" xfId="15018"/>
    <cellStyle name="Calculation 2 7 4 3" xfId="1501"/>
    <cellStyle name="Calculation 2 7 4 3 2" xfId="1502"/>
    <cellStyle name="Calculation 2 7 4 3 2 2" xfId="1503"/>
    <cellStyle name="Calculation 2 7 4 3 2 2 2" xfId="15019"/>
    <cellStyle name="Calculation 2 7 4 3 2 3" xfId="1504"/>
    <cellStyle name="Calculation 2 7 4 3 2 3 2" xfId="15020"/>
    <cellStyle name="Calculation 2 7 4 3 2 4" xfId="15021"/>
    <cellStyle name="Calculation 2 7 4 3 2_Table 2D depn" xfId="15022"/>
    <cellStyle name="Calculation 2 7 4 3 3" xfId="1505"/>
    <cellStyle name="Calculation 2 7 4 3 3 2" xfId="1506"/>
    <cellStyle name="Calculation 2 7 4 3 3 2 2" xfId="15023"/>
    <cellStyle name="Calculation 2 7 4 3 3 3" xfId="15024"/>
    <cellStyle name="Calculation 2 7 4 3 3_Table 2D depn" xfId="15025"/>
    <cellStyle name="Calculation 2 7 4 3 4" xfId="1507"/>
    <cellStyle name="Calculation 2 7 4 3 4 2" xfId="15026"/>
    <cellStyle name="Calculation 2 7 4 3 5" xfId="15027"/>
    <cellStyle name="Calculation 2 7 4 3_Table 2D depn" xfId="15028"/>
    <cellStyle name="Calculation 2 7 4 4" xfId="1508"/>
    <cellStyle name="Calculation 2 7 4 4 2" xfId="1509"/>
    <cellStyle name="Calculation 2 7 4 4 2 2" xfId="1510"/>
    <cellStyle name="Calculation 2 7 4 4 2 2 2" xfId="15029"/>
    <cellStyle name="Calculation 2 7 4 4 2 3" xfId="1511"/>
    <cellStyle name="Calculation 2 7 4 4 2 3 2" xfId="15030"/>
    <cellStyle name="Calculation 2 7 4 4 2 4" xfId="15031"/>
    <cellStyle name="Calculation 2 7 4 4 2_Table 2D depn" xfId="15032"/>
    <cellStyle name="Calculation 2 7 4 4 3" xfId="1512"/>
    <cellStyle name="Calculation 2 7 4 4 3 2" xfId="1513"/>
    <cellStyle name="Calculation 2 7 4 4 3 2 2" xfId="15033"/>
    <cellStyle name="Calculation 2 7 4 4 3 3" xfId="15034"/>
    <cellStyle name="Calculation 2 7 4 4 3_Table 2D depn" xfId="15035"/>
    <cellStyle name="Calculation 2 7 4 4 4" xfId="1514"/>
    <cellStyle name="Calculation 2 7 4 4 4 2" xfId="15036"/>
    <cellStyle name="Calculation 2 7 4 4 5" xfId="15037"/>
    <cellStyle name="Calculation 2 7 4 4_Table 2D depn" xfId="15038"/>
    <cellStyle name="Calculation 2 7 4 5" xfId="1515"/>
    <cellStyle name="Calculation 2 7 4 5 2" xfId="1516"/>
    <cellStyle name="Calculation 2 7 4 5 2 2" xfId="1517"/>
    <cellStyle name="Calculation 2 7 4 5 2 2 2" xfId="15039"/>
    <cellStyle name="Calculation 2 7 4 5 2 3" xfId="1518"/>
    <cellStyle name="Calculation 2 7 4 5 2 3 2" xfId="15040"/>
    <cellStyle name="Calculation 2 7 4 5 2 4" xfId="15041"/>
    <cellStyle name="Calculation 2 7 4 5 2_Table 2D depn" xfId="15042"/>
    <cellStyle name="Calculation 2 7 4 5 3" xfId="1519"/>
    <cellStyle name="Calculation 2 7 4 5 3 2" xfId="1520"/>
    <cellStyle name="Calculation 2 7 4 5 3 2 2" xfId="15043"/>
    <cellStyle name="Calculation 2 7 4 5 3 3" xfId="15044"/>
    <cellStyle name="Calculation 2 7 4 5 3_Table 2D depn" xfId="15045"/>
    <cellStyle name="Calculation 2 7 4 5 4" xfId="1521"/>
    <cellStyle name="Calculation 2 7 4 5 4 2" xfId="15046"/>
    <cellStyle name="Calculation 2 7 4 5 5" xfId="15047"/>
    <cellStyle name="Calculation 2 7 4 5_Table 2D depn" xfId="15048"/>
    <cellStyle name="Calculation 2 7 4 6" xfId="1522"/>
    <cellStyle name="Calculation 2 7 4 6 2" xfId="1523"/>
    <cellStyle name="Calculation 2 7 4 6 2 2" xfId="1524"/>
    <cellStyle name="Calculation 2 7 4 6 2 2 2" xfId="15049"/>
    <cellStyle name="Calculation 2 7 4 6 2 3" xfId="1525"/>
    <cellStyle name="Calculation 2 7 4 6 2 3 2" xfId="15050"/>
    <cellStyle name="Calculation 2 7 4 6 2 4" xfId="15051"/>
    <cellStyle name="Calculation 2 7 4 6 2_Table 2D depn" xfId="15052"/>
    <cellStyle name="Calculation 2 7 4 6 3" xfId="1526"/>
    <cellStyle name="Calculation 2 7 4 6 3 2" xfId="1527"/>
    <cellStyle name="Calculation 2 7 4 6 3 2 2" xfId="15053"/>
    <cellStyle name="Calculation 2 7 4 6 3 3" xfId="15054"/>
    <cellStyle name="Calculation 2 7 4 6 3_Table 2D depn" xfId="15055"/>
    <cellStyle name="Calculation 2 7 4 6 4" xfId="1528"/>
    <cellStyle name="Calculation 2 7 4 6 4 2" xfId="15056"/>
    <cellStyle name="Calculation 2 7 4 6 5" xfId="15057"/>
    <cellStyle name="Calculation 2 7 4 6_Table 2D depn" xfId="15058"/>
    <cellStyle name="Calculation 2 7 4 7" xfId="1529"/>
    <cellStyle name="Calculation 2 7 4 7 2" xfId="1530"/>
    <cellStyle name="Calculation 2 7 4 7 2 2" xfId="15059"/>
    <cellStyle name="Calculation 2 7 4 7 3" xfId="1531"/>
    <cellStyle name="Calculation 2 7 4 7 3 2" xfId="15060"/>
    <cellStyle name="Calculation 2 7 4 7 4" xfId="15061"/>
    <cellStyle name="Calculation 2 7 4 7_Table 2D depn" xfId="15062"/>
    <cellStyle name="Calculation 2 7 4 8" xfId="1532"/>
    <cellStyle name="Calculation 2 7 4 8 2" xfId="1533"/>
    <cellStyle name="Calculation 2 7 4 8 2 2" xfId="15063"/>
    <cellStyle name="Calculation 2 7 4 8 3" xfId="15064"/>
    <cellStyle name="Calculation 2 7 4 8_Table 2D depn" xfId="15065"/>
    <cellStyle name="Calculation 2 7 4 9" xfId="1534"/>
    <cellStyle name="Calculation 2 7 4 9 2" xfId="15066"/>
    <cellStyle name="Calculation 2 7 4_Table 2D depn" xfId="15067"/>
    <cellStyle name="Calculation 2 7 5" xfId="1535"/>
    <cellStyle name="Calculation 2 7 5 10" xfId="15068"/>
    <cellStyle name="Calculation 2 7 5 2" xfId="1536"/>
    <cellStyle name="Calculation 2 7 5 2 2" xfId="1537"/>
    <cellStyle name="Calculation 2 7 5 2 2 2" xfId="1538"/>
    <cellStyle name="Calculation 2 7 5 2 2 2 2" xfId="15069"/>
    <cellStyle name="Calculation 2 7 5 2 2 3" xfId="1539"/>
    <cellStyle name="Calculation 2 7 5 2 2 3 2" xfId="15070"/>
    <cellStyle name="Calculation 2 7 5 2 2 4" xfId="15071"/>
    <cellStyle name="Calculation 2 7 5 2 2_Table 2D depn" xfId="15072"/>
    <cellStyle name="Calculation 2 7 5 2 3" xfId="1540"/>
    <cellStyle name="Calculation 2 7 5 2 3 2" xfId="1541"/>
    <cellStyle name="Calculation 2 7 5 2 3 2 2" xfId="15073"/>
    <cellStyle name="Calculation 2 7 5 2 3 3" xfId="15074"/>
    <cellStyle name="Calculation 2 7 5 2 3_Table 2D depn" xfId="15075"/>
    <cellStyle name="Calculation 2 7 5 2 4" xfId="1542"/>
    <cellStyle name="Calculation 2 7 5 2 4 2" xfId="15076"/>
    <cellStyle name="Calculation 2 7 5 2 5" xfId="15077"/>
    <cellStyle name="Calculation 2 7 5 2_Table 2D depn" xfId="15078"/>
    <cellStyle name="Calculation 2 7 5 3" xfId="1543"/>
    <cellStyle name="Calculation 2 7 5 3 2" xfId="1544"/>
    <cellStyle name="Calculation 2 7 5 3 2 2" xfId="1545"/>
    <cellStyle name="Calculation 2 7 5 3 2 2 2" xfId="15079"/>
    <cellStyle name="Calculation 2 7 5 3 2 3" xfId="1546"/>
    <cellStyle name="Calculation 2 7 5 3 2 3 2" xfId="15080"/>
    <cellStyle name="Calculation 2 7 5 3 2 4" xfId="15081"/>
    <cellStyle name="Calculation 2 7 5 3 2_Table 2D depn" xfId="15082"/>
    <cellStyle name="Calculation 2 7 5 3 3" xfId="1547"/>
    <cellStyle name="Calculation 2 7 5 3 3 2" xfId="1548"/>
    <cellStyle name="Calculation 2 7 5 3 3 2 2" xfId="15083"/>
    <cellStyle name="Calculation 2 7 5 3 3 3" xfId="15084"/>
    <cellStyle name="Calculation 2 7 5 3 3_Table 2D depn" xfId="15085"/>
    <cellStyle name="Calculation 2 7 5 3 4" xfId="1549"/>
    <cellStyle name="Calculation 2 7 5 3 4 2" xfId="15086"/>
    <cellStyle name="Calculation 2 7 5 3 5" xfId="15087"/>
    <cellStyle name="Calculation 2 7 5 3_Table 2D depn" xfId="15088"/>
    <cellStyle name="Calculation 2 7 5 4" xfId="1550"/>
    <cellStyle name="Calculation 2 7 5 4 2" xfId="1551"/>
    <cellStyle name="Calculation 2 7 5 4 2 2" xfId="1552"/>
    <cellStyle name="Calculation 2 7 5 4 2 2 2" xfId="15089"/>
    <cellStyle name="Calculation 2 7 5 4 2 3" xfId="1553"/>
    <cellStyle name="Calculation 2 7 5 4 2 3 2" xfId="15090"/>
    <cellStyle name="Calculation 2 7 5 4 2 4" xfId="15091"/>
    <cellStyle name="Calculation 2 7 5 4 2_Table 2D depn" xfId="15092"/>
    <cellStyle name="Calculation 2 7 5 4 3" xfId="1554"/>
    <cellStyle name="Calculation 2 7 5 4 3 2" xfId="1555"/>
    <cellStyle name="Calculation 2 7 5 4 3 2 2" xfId="15093"/>
    <cellStyle name="Calculation 2 7 5 4 3 3" xfId="15094"/>
    <cellStyle name="Calculation 2 7 5 4 3_Table 2D depn" xfId="15095"/>
    <cellStyle name="Calculation 2 7 5 4 4" xfId="1556"/>
    <cellStyle name="Calculation 2 7 5 4 4 2" xfId="15096"/>
    <cellStyle name="Calculation 2 7 5 4 5" xfId="15097"/>
    <cellStyle name="Calculation 2 7 5 4_Table 2D depn" xfId="15098"/>
    <cellStyle name="Calculation 2 7 5 5" xfId="1557"/>
    <cellStyle name="Calculation 2 7 5 5 2" xfId="1558"/>
    <cellStyle name="Calculation 2 7 5 5 2 2" xfId="1559"/>
    <cellStyle name="Calculation 2 7 5 5 2 2 2" xfId="15099"/>
    <cellStyle name="Calculation 2 7 5 5 2 3" xfId="1560"/>
    <cellStyle name="Calculation 2 7 5 5 2 3 2" xfId="15100"/>
    <cellStyle name="Calculation 2 7 5 5 2 4" xfId="15101"/>
    <cellStyle name="Calculation 2 7 5 5 2_Table 2D depn" xfId="15102"/>
    <cellStyle name="Calculation 2 7 5 5 3" xfId="1561"/>
    <cellStyle name="Calculation 2 7 5 5 3 2" xfId="1562"/>
    <cellStyle name="Calculation 2 7 5 5 3 2 2" xfId="15103"/>
    <cellStyle name="Calculation 2 7 5 5 3 3" xfId="15104"/>
    <cellStyle name="Calculation 2 7 5 5 3_Table 2D depn" xfId="15105"/>
    <cellStyle name="Calculation 2 7 5 5 4" xfId="1563"/>
    <cellStyle name="Calculation 2 7 5 5 4 2" xfId="15106"/>
    <cellStyle name="Calculation 2 7 5 5 5" xfId="15107"/>
    <cellStyle name="Calculation 2 7 5 5_Table 2D depn" xfId="15108"/>
    <cellStyle name="Calculation 2 7 5 6" xfId="1564"/>
    <cellStyle name="Calculation 2 7 5 6 2" xfId="1565"/>
    <cellStyle name="Calculation 2 7 5 6 2 2" xfId="1566"/>
    <cellStyle name="Calculation 2 7 5 6 2 2 2" xfId="15109"/>
    <cellStyle name="Calculation 2 7 5 6 2 3" xfId="1567"/>
    <cellStyle name="Calculation 2 7 5 6 2 3 2" xfId="15110"/>
    <cellStyle name="Calculation 2 7 5 6 2 4" xfId="15111"/>
    <cellStyle name="Calculation 2 7 5 6 2_Table 2D depn" xfId="15112"/>
    <cellStyle name="Calculation 2 7 5 6 3" xfId="1568"/>
    <cellStyle name="Calculation 2 7 5 6 3 2" xfId="1569"/>
    <cellStyle name="Calculation 2 7 5 6 3 2 2" xfId="15113"/>
    <cellStyle name="Calculation 2 7 5 6 3 3" xfId="15114"/>
    <cellStyle name="Calculation 2 7 5 6 3_Table 2D depn" xfId="15115"/>
    <cellStyle name="Calculation 2 7 5 6 4" xfId="1570"/>
    <cellStyle name="Calculation 2 7 5 6 4 2" xfId="15116"/>
    <cellStyle name="Calculation 2 7 5 6 5" xfId="15117"/>
    <cellStyle name="Calculation 2 7 5 6_Table 2D depn" xfId="15118"/>
    <cellStyle name="Calculation 2 7 5 7" xfId="1571"/>
    <cellStyle name="Calculation 2 7 5 7 2" xfId="1572"/>
    <cellStyle name="Calculation 2 7 5 7 2 2" xfId="15119"/>
    <cellStyle name="Calculation 2 7 5 7 3" xfId="1573"/>
    <cellStyle name="Calculation 2 7 5 7 3 2" xfId="15120"/>
    <cellStyle name="Calculation 2 7 5 7 4" xfId="15121"/>
    <cellStyle name="Calculation 2 7 5 7_Table 2D depn" xfId="15122"/>
    <cellStyle name="Calculation 2 7 5 8" xfId="1574"/>
    <cellStyle name="Calculation 2 7 5 8 2" xfId="1575"/>
    <cellStyle name="Calculation 2 7 5 8 2 2" xfId="15123"/>
    <cellStyle name="Calculation 2 7 5 8 3" xfId="15124"/>
    <cellStyle name="Calculation 2 7 5 8_Table 2D depn" xfId="15125"/>
    <cellStyle name="Calculation 2 7 5 9" xfId="1576"/>
    <cellStyle name="Calculation 2 7 5 9 2" xfId="15126"/>
    <cellStyle name="Calculation 2 7 5_Table 2D depn" xfId="15127"/>
    <cellStyle name="Calculation 2 7 6" xfId="1577"/>
    <cellStyle name="Calculation 2 7 6 2" xfId="1578"/>
    <cellStyle name="Calculation 2 7 6 2 2" xfId="1579"/>
    <cellStyle name="Calculation 2 7 6 2 2 2" xfId="15128"/>
    <cellStyle name="Calculation 2 7 6 2 3" xfId="1580"/>
    <cellStyle name="Calculation 2 7 6 2 3 2" xfId="15129"/>
    <cellStyle name="Calculation 2 7 6 2 4" xfId="15130"/>
    <cellStyle name="Calculation 2 7 6 2_Table 2D depn" xfId="15131"/>
    <cellStyle name="Calculation 2 7 6 3" xfId="1581"/>
    <cellStyle name="Calculation 2 7 6 3 2" xfId="1582"/>
    <cellStyle name="Calculation 2 7 6 3 2 2" xfId="15132"/>
    <cellStyle name="Calculation 2 7 6 3 3" xfId="15133"/>
    <cellStyle name="Calculation 2 7 6 3_Table 2D depn" xfId="15134"/>
    <cellStyle name="Calculation 2 7 6 4" xfId="1583"/>
    <cellStyle name="Calculation 2 7 6 4 2" xfId="15135"/>
    <cellStyle name="Calculation 2 7 6 5" xfId="15136"/>
    <cellStyle name="Calculation 2 7 6_Table 2D depn" xfId="15137"/>
    <cellStyle name="Calculation 2 7 7" xfId="1584"/>
    <cellStyle name="Calculation 2 7 7 2" xfId="1585"/>
    <cellStyle name="Calculation 2 7 7 2 2" xfId="1586"/>
    <cellStyle name="Calculation 2 7 7 2 2 2" xfId="15138"/>
    <cellStyle name="Calculation 2 7 7 2 3" xfId="1587"/>
    <cellStyle name="Calculation 2 7 7 2 3 2" xfId="15139"/>
    <cellStyle name="Calculation 2 7 7 2 4" xfId="15140"/>
    <cellStyle name="Calculation 2 7 7 2_Table 2D depn" xfId="15141"/>
    <cellStyle name="Calculation 2 7 7 3" xfId="1588"/>
    <cellStyle name="Calculation 2 7 7 3 2" xfId="1589"/>
    <cellStyle name="Calculation 2 7 7 3 2 2" xfId="15142"/>
    <cellStyle name="Calculation 2 7 7 3 3" xfId="15143"/>
    <cellStyle name="Calculation 2 7 7 3_Table 2D depn" xfId="15144"/>
    <cellStyle name="Calculation 2 7 7 4" xfId="1590"/>
    <cellStyle name="Calculation 2 7 7 4 2" xfId="15145"/>
    <cellStyle name="Calculation 2 7 7 5" xfId="15146"/>
    <cellStyle name="Calculation 2 7 7_Table 2D depn" xfId="15147"/>
    <cellStyle name="Calculation 2 7 8" xfId="1591"/>
    <cellStyle name="Calculation 2 7 8 2" xfId="1592"/>
    <cellStyle name="Calculation 2 7 8 2 2" xfId="1593"/>
    <cellStyle name="Calculation 2 7 8 2 2 2" xfId="15148"/>
    <cellStyle name="Calculation 2 7 8 2 3" xfId="1594"/>
    <cellStyle name="Calculation 2 7 8 2 3 2" xfId="15149"/>
    <cellStyle name="Calculation 2 7 8 2 4" xfId="15150"/>
    <cellStyle name="Calculation 2 7 8 2_Table 2D depn" xfId="15151"/>
    <cellStyle name="Calculation 2 7 8 3" xfId="1595"/>
    <cellStyle name="Calculation 2 7 8 3 2" xfId="1596"/>
    <cellStyle name="Calculation 2 7 8 3 2 2" xfId="15152"/>
    <cellStyle name="Calculation 2 7 8 3 3" xfId="15153"/>
    <cellStyle name="Calculation 2 7 8 3_Table 2D depn" xfId="15154"/>
    <cellStyle name="Calculation 2 7 8 4" xfId="1597"/>
    <cellStyle name="Calculation 2 7 8 4 2" xfId="15155"/>
    <cellStyle name="Calculation 2 7 8 5" xfId="15156"/>
    <cellStyle name="Calculation 2 7 8_Table 2D depn" xfId="15157"/>
    <cellStyle name="Calculation 2 7 9" xfId="1598"/>
    <cellStyle name="Calculation 2 7 9 2" xfId="1599"/>
    <cellStyle name="Calculation 2 7 9 2 2" xfId="1600"/>
    <cellStyle name="Calculation 2 7 9 2 2 2" xfId="15158"/>
    <cellStyle name="Calculation 2 7 9 2 3" xfId="1601"/>
    <cellStyle name="Calculation 2 7 9 2 3 2" xfId="15159"/>
    <cellStyle name="Calculation 2 7 9 2 4" xfId="15160"/>
    <cellStyle name="Calculation 2 7 9 2_Table 2D depn" xfId="15161"/>
    <cellStyle name="Calculation 2 7 9 3" xfId="1602"/>
    <cellStyle name="Calculation 2 7 9 3 2" xfId="1603"/>
    <cellStyle name="Calculation 2 7 9 3 2 2" xfId="15162"/>
    <cellStyle name="Calculation 2 7 9 3 3" xfId="15163"/>
    <cellStyle name="Calculation 2 7 9 3_Table 2D depn" xfId="15164"/>
    <cellStyle name="Calculation 2 7 9 4" xfId="1604"/>
    <cellStyle name="Calculation 2 7 9 4 2" xfId="15165"/>
    <cellStyle name="Calculation 2 7 9 4_4F" xfId="15166"/>
    <cellStyle name="Calculation 2 7 9 5" xfId="15167"/>
    <cellStyle name="Calculation 2 7 9_Table 2D depn" xfId="15168"/>
    <cellStyle name="Calculation 2 7_4F" xfId="15169"/>
    <cellStyle name="Calculation 2 8" xfId="1605"/>
    <cellStyle name="Calculation 2 8 10" xfId="1606"/>
    <cellStyle name="Calculation 2 8 10 2" xfId="1607"/>
    <cellStyle name="Calculation 2 8 10 2 2" xfId="1608"/>
    <cellStyle name="Calculation 2 8 10 2 2 2" xfId="15170"/>
    <cellStyle name="Calculation 2 8 10 2 2_4F" xfId="15171"/>
    <cellStyle name="Calculation 2 8 10 2 3" xfId="1609"/>
    <cellStyle name="Calculation 2 8 10 2 3 2" xfId="15172"/>
    <cellStyle name="Calculation 2 8 10 2 3_4F" xfId="15173"/>
    <cellStyle name="Calculation 2 8 10 2 4" xfId="15174"/>
    <cellStyle name="Calculation 2 8 10 2_4F" xfId="15175"/>
    <cellStyle name="Calculation 2 8 10 3" xfId="1610"/>
    <cellStyle name="Calculation 2 8 10 3 2" xfId="1611"/>
    <cellStyle name="Calculation 2 8 10 3 2 2" xfId="15176"/>
    <cellStyle name="Calculation 2 8 10 3 2_4F" xfId="15177"/>
    <cellStyle name="Calculation 2 8 10 3 3" xfId="15178"/>
    <cellStyle name="Calculation 2 8 10 3_4F" xfId="15179"/>
    <cellStyle name="Calculation 2 8 10 4" xfId="1612"/>
    <cellStyle name="Calculation 2 8 10 4 2" xfId="15180"/>
    <cellStyle name="Calculation 2 8 10 4_4F" xfId="15181"/>
    <cellStyle name="Calculation 2 8 10 5" xfId="15182"/>
    <cellStyle name="Calculation 2 8 10_4F" xfId="15183"/>
    <cellStyle name="Calculation 2 8 11" xfId="1613"/>
    <cellStyle name="Calculation 2 8 11 2" xfId="1614"/>
    <cellStyle name="Calculation 2 8 11 2 2" xfId="1615"/>
    <cellStyle name="Calculation 2 8 11 2 2 2" xfId="15184"/>
    <cellStyle name="Calculation 2 8 11 2 2_4F" xfId="15185"/>
    <cellStyle name="Calculation 2 8 11 2 3" xfId="1616"/>
    <cellStyle name="Calculation 2 8 11 2 3 2" xfId="15186"/>
    <cellStyle name="Calculation 2 8 11 2 3_4F" xfId="15187"/>
    <cellStyle name="Calculation 2 8 11 2 4" xfId="15188"/>
    <cellStyle name="Calculation 2 8 11 2_4F" xfId="15189"/>
    <cellStyle name="Calculation 2 8 11 3" xfId="1617"/>
    <cellStyle name="Calculation 2 8 11 3 2" xfId="1618"/>
    <cellStyle name="Calculation 2 8 11 3 2 2" xfId="15190"/>
    <cellStyle name="Calculation 2 8 11 3 2_4F" xfId="15191"/>
    <cellStyle name="Calculation 2 8 11 3 3" xfId="15192"/>
    <cellStyle name="Calculation 2 8 11 3_4F" xfId="15193"/>
    <cellStyle name="Calculation 2 8 11 4" xfId="1619"/>
    <cellStyle name="Calculation 2 8 11 4 2" xfId="15194"/>
    <cellStyle name="Calculation 2 8 11 4_4F" xfId="15195"/>
    <cellStyle name="Calculation 2 8 11 5" xfId="15196"/>
    <cellStyle name="Calculation 2 8 11_4F" xfId="15197"/>
    <cellStyle name="Calculation 2 8 12" xfId="1620"/>
    <cellStyle name="Calculation 2 8 12 2" xfId="1621"/>
    <cellStyle name="Calculation 2 8 12 2 2" xfId="15198"/>
    <cellStyle name="Calculation 2 8 12 2_4F" xfId="15199"/>
    <cellStyle name="Calculation 2 8 12 3" xfId="1622"/>
    <cellStyle name="Calculation 2 8 12 3 2" xfId="15200"/>
    <cellStyle name="Calculation 2 8 12 3_4F" xfId="15201"/>
    <cellStyle name="Calculation 2 8 12 4" xfId="15202"/>
    <cellStyle name="Calculation 2 8 12_4F" xfId="15203"/>
    <cellStyle name="Calculation 2 8 13" xfId="1623"/>
    <cellStyle name="Calculation 2 8 13 2" xfId="1624"/>
    <cellStyle name="Calculation 2 8 13 2 2" xfId="15204"/>
    <cellStyle name="Calculation 2 8 13 2_4F" xfId="15205"/>
    <cellStyle name="Calculation 2 8 13 3" xfId="15206"/>
    <cellStyle name="Calculation 2 8 13_4F" xfId="15207"/>
    <cellStyle name="Calculation 2 8 14" xfId="1625"/>
    <cellStyle name="Calculation 2 8 14 2" xfId="15208"/>
    <cellStyle name="Calculation 2 8 14_4F" xfId="15209"/>
    <cellStyle name="Calculation 2 8 15" xfId="15210"/>
    <cellStyle name="Calculation 2 8 2" xfId="1626"/>
    <cellStyle name="Calculation 2 8 2 10" xfId="15211"/>
    <cellStyle name="Calculation 2 8 2 2" xfId="1627"/>
    <cellStyle name="Calculation 2 8 2 2 2" xfId="1628"/>
    <cellStyle name="Calculation 2 8 2 2 2 2" xfId="1629"/>
    <cellStyle name="Calculation 2 8 2 2 2 2 2" xfId="15212"/>
    <cellStyle name="Calculation 2 8 2 2 2 2_4F" xfId="15213"/>
    <cellStyle name="Calculation 2 8 2 2 2 3" xfId="1630"/>
    <cellStyle name="Calculation 2 8 2 2 2 3 2" xfId="15214"/>
    <cellStyle name="Calculation 2 8 2 2 2 3_4F" xfId="15215"/>
    <cellStyle name="Calculation 2 8 2 2 2 4" xfId="15216"/>
    <cellStyle name="Calculation 2 8 2 2 2_4F" xfId="15217"/>
    <cellStyle name="Calculation 2 8 2 2 3" xfId="1631"/>
    <cellStyle name="Calculation 2 8 2 2 3 2" xfId="1632"/>
    <cellStyle name="Calculation 2 8 2 2 3 2 2" xfId="15218"/>
    <cellStyle name="Calculation 2 8 2 2 3 2_4F" xfId="15219"/>
    <cellStyle name="Calculation 2 8 2 2 3 3" xfId="15220"/>
    <cellStyle name="Calculation 2 8 2 2 3_4F" xfId="15221"/>
    <cellStyle name="Calculation 2 8 2 2 4" xfId="1633"/>
    <cellStyle name="Calculation 2 8 2 2 4 2" xfId="15222"/>
    <cellStyle name="Calculation 2 8 2 2 4_4F" xfId="15223"/>
    <cellStyle name="Calculation 2 8 2 2 5" xfId="15224"/>
    <cellStyle name="Calculation 2 8 2 2_4F" xfId="15225"/>
    <cellStyle name="Calculation 2 8 2 3" xfId="1634"/>
    <cellStyle name="Calculation 2 8 2 3 2" xfId="1635"/>
    <cellStyle name="Calculation 2 8 2 3 2 2" xfId="1636"/>
    <cellStyle name="Calculation 2 8 2 3 2 2 2" xfId="15226"/>
    <cellStyle name="Calculation 2 8 2 3 2 2_4F" xfId="15227"/>
    <cellStyle name="Calculation 2 8 2 3 2 3" xfId="1637"/>
    <cellStyle name="Calculation 2 8 2 3 2 3 2" xfId="15228"/>
    <cellStyle name="Calculation 2 8 2 3 2 3_4F" xfId="15229"/>
    <cellStyle name="Calculation 2 8 2 3 2 4" xfId="15230"/>
    <cellStyle name="Calculation 2 8 2 3 2_4F" xfId="15231"/>
    <cellStyle name="Calculation 2 8 2 3 3" xfId="1638"/>
    <cellStyle name="Calculation 2 8 2 3 3 2" xfId="1639"/>
    <cellStyle name="Calculation 2 8 2 3 3 2 2" xfId="15232"/>
    <cellStyle name="Calculation 2 8 2 3 3 2_4F" xfId="15233"/>
    <cellStyle name="Calculation 2 8 2 3 3 3" xfId="15234"/>
    <cellStyle name="Calculation 2 8 2 3 3_4F" xfId="15235"/>
    <cellStyle name="Calculation 2 8 2 3 4" xfId="1640"/>
    <cellStyle name="Calculation 2 8 2 3 4 2" xfId="15236"/>
    <cellStyle name="Calculation 2 8 2 3 4_4F" xfId="15237"/>
    <cellStyle name="Calculation 2 8 2 3 5" xfId="15238"/>
    <cellStyle name="Calculation 2 8 2 3_4F" xfId="15239"/>
    <cellStyle name="Calculation 2 8 2 4" xfId="1641"/>
    <cellStyle name="Calculation 2 8 2 4 2" xfId="1642"/>
    <cellStyle name="Calculation 2 8 2 4 2 2" xfId="1643"/>
    <cellStyle name="Calculation 2 8 2 4 2 2 2" xfId="15240"/>
    <cellStyle name="Calculation 2 8 2 4 2 2_4F" xfId="15241"/>
    <cellStyle name="Calculation 2 8 2 4 2 3" xfId="1644"/>
    <cellStyle name="Calculation 2 8 2 4 2 3 2" xfId="15242"/>
    <cellStyle name="Calculation 2 8 2 4 2 3_4F" xfId="15243"/>
    <cellStyle name="Calculation 2 8 2 4 2 4" xfId="15244"/>
    <cellStyle name="Calculation 2 8 2 4 2_4F" xfId="15245"/>
    <cellStyle name="Calculation 2 8 2 4 3" xfId="1645"/>
    <cellStyle name="Calculation 2 8 2 4 3 2" xfId="1646"/>
    <cellStyle name="Calculation 2 8 2 4 3 2 2" xfId="15246"/>
    <cellStyle name="Calculation 2 8 2 4 3 2_4F" xfId="15247"/>
    <cellStyle name="Calculation 2 8 2 4 3 3" xfId="15248"/>
    <cellStyle name="Calculation 2 8 2 4 3_4F" xfId="15249"/>
    <cellStyle name="Calculation 2 8 2 4 4" xfId="1647"/>
    <cellStyle name="Calculation 2 8 2 4 4 2" xfId="15250"/>
    <cellStyle name="Calculation 2 8 2 4 4_4F" xfId="15251"/>
    <cellStyle name="Calculation 2 8 2 4 5" xfId="15252"/>
    <cellStyle name="Calculation 2 8 2 4_4F" xfId="15253"/>
    <cellStyle name="Calculation 2 8 2 5" xfId="1648"/>
    <cellStyle name="Calculation 2 8 2 5 2" xfId="1649"/>
    <cellStyle name="Calculation 2 8 2 5 2 2" xfId="1650"/>
    <cellStyle name="Calculation 2 8 2 5 2 2 2" xfId="15254"/>
    <cellStyle name="Calculation 2 8 2 5 2 2_4F" xfId="15255"/>
    <cellStyle name="Calculation 2 8 2 5 2 3" xfId="1651"/>
    <cellStyle name="Calculation 2 8 2 5 2 3 2" xfId="15256"/>
    <cellStyle name="Calculation 2 8 2 5 2 3_4F" xfId="15257"/>
    <cellStyle name="Calculation 2 8 2 5 2 4" xfId="15258"/>
    <cellStyle name="Calculation 2 8 2 5 2_4F" xfId="15259"/>
    <cellStyle name="Calculation 2 8 2 5 3" xfId="1652"/>
    <cellStyle name="Calculation 2 8 2 5 3 2" xfId="1653"/>
    <cellStyle name="Calculation 2 8 2 5 3 2 2" xfId="15260"/>
    <cellStyle name="Calculation 2 8 2 5 3 2_4F" xfId="15261"/>
    <cellStyle name="Calculation 2 8 2 5 3 3" xfId="15262"/>
    <cellStyle name="Calculation 2 8 2 5 3_4F" xfId="15263"/>
    <cellStyle name="Calculation 2 8 2 5 4" xfId="1654"/>
    <cellStyle name="Calculation 2 8 2 5 4 2" xfId="15264"/>
    <cellStyle name="Calculation 2 8 2 5 4_4F" xfId="15265"/>
    <cellStyle name="Calculation 2 8 2 5 5" xfId="15266"/>
    <cellStyle name="Calculation 2 8 2 5_4F" xfId="15267"/>
    <cellStyle name="Calculation 2 8 2 6" xfId="1655"/>
    <cellStyle name="Calculation 2 8 2 6 2" xfId="1656"/>
    <cellStyle name="Calculation 2 8 2 6 2 2" xfId="1657"/>
    <cellStyle name="Calculation 2 8 2 6 2 2 2" xfId="15268"/>
    <cellStyle name="Calculation 2 8 2 6 2 2_4F" xfId="15269"/>
    <cellStyle name="Calculation 2 8 2 6 2 3" xfId="1658"/>
    <cellStyle name="Calculation 2 8 2 6 2 3 2" xfId="15270"/>
    <cellStyle name="Calculation 2 8 2 6 2 3_4F" xfId="15271"/>
    <cellStyle name="Calculation 2 8 2 6 2 4" xfId="15272"/>
    <cellStyle name="Calculation 2 8 2 6 2_4F" xfId="15273"/>
    <cellStyle name="Calculation 2 8 2 6 3" xfId="1659"/>
    <cellStyle name="Calculation 2 8 2 6 3 2" xfId="1660"/>
    <cellStyle name="Calculation 2 8 2 6 3 2 2" xfId="15274"/>
    <cellStyle name="Calculation 2 8 2 6 3 2_4F" xfId="15275"/>
    <cellStyle name="Calculation 2 8 2 6 3 3" xfId="15276"/>
    <cellStyle name="Calculation 2 8 2 6 3_4F" xfId="15277"/>
    <cellStyle name="Calculation 2 8 2 6 4" xfId="1661"/>
    <cellStyle name="Calculation 2 8 2 6 4 2" xfId="15278"/>
    <cellStyle name="Calculation 2 8 2 6 4_4F" xfId="15279"/>
    <cellStyle name="Calculation 2 8 2 6 5" xfId="15280"/>
    <cellStyle name="Calculation 2 8 2 6_4F" xfId="15281"/>
    <cellStyle name="Calculation 2 8 2 7" xfId="1662"/>
    <cellStyle name="Calculation 2 8 2 7 2" xfId="1663"/>
    <cellStyle name="Calculation 2 8 2 7 2 2" xfId="15282"/>
    <cellStyle name="Calculation 2 8 2 7 2_4F" xfId="15283"/>
    <cellStyle name="Calculation 2 8 2 7 3" xfId="1664"/>
    <cellStyle name="Calculation 2 8 2 7 3 2" xfId="15284"/>
    <cellStyle name="Calculation 2 8 2 7 3_4F" xfId="15285"/>
    <cellStyle name="Calculation 2 8 2 7 4" xfId="15286"/>
    <cellStyle name="Calculation 2 8 2 7_4F" xfId="15287"/>
    <cellStyle name="Calculation 2 8 2 8" xfId="1665"/>
    <cellStyle name="Calculation 2 8 2 8 2" xfId="1666"/>
    <cellStyle name="Calculation 2 8 2 8 2 2" xfId="15288"/>
    <cellStyle name="Calculation 2 8 2 8 2_4F" xfId="15289"/>
    <cellStyle name="Calculation 2 8 2 8 3" xfId="15290"/>
    <cellStyle name="Calculation 2 8 2 8_4F" xfId="15291"/>
    <cellStyle name="Calculation 2 8 2 9" xfId="1667"/>
    <cellStyle name="Calculation 2 8 2 9 2" xfId="15292"/>
    <cellStyle name="Calculation 2 8 2 9_4F" xfId="15293"/>
    <cellStyle name="Calculation 2 8 2_4F" xfId="15294"/>
    <cellStyle name="Calculation 2 8 3" xfId="1668"/>
    <cellStyle name="Calculation 2 8 3 10" xfId="15295"/>
    <cellStyle name="Calculation 2 8 3 2" xfId="1669"/>
    <cellStyle name="Calculation 2 8 3 2 2" xfId="1670"/>
    <cellStyle name="Calculation 2 8 3 2 2 2" xfId="1671"/>
    <cellStyle name="Calculation 2 8 3 2 2 2 2" xfId="15296"/>
    <cellStyle name="Calculation 2 8 3 2 2 2_4F" xfId="15297"/>
    <cellStyle name="Calculation 2 8 3 2 2 3" xfId="1672"/>
    <cellStyle name="Calculation 2 8 3 2 2 3 2" xfId="15298"/>
    <cellStyle name="Calculation 2 8 3 2 2 3_4F" xfId="15299"/>
    <cellStyle name="Calculation 2 8 3 2 2 4" xfId="15300"/>
    <cellStyle name="Calculation 2 8 3 2 2_4F" xfId="15301"/>
    <cellStyle name="Calculation 2 8 3 2 3" xfId="1673"/>
    <cellStyle name="Calculation 2 8 3 2 3 2" xfId="1674"/>
    <cellStyle name="Calculation 2 8 3 2 3 2 2" xfId="15302"/>
    <cellStyle name="Calculation 2 8 3 2 3 2_4F" xfId="15303"/>
    <cellStyle name="Calculation 2 8 3 2 3 3" xfId="15304"/>
    <cellStyle name="Calculation 2 8 3 2 3_4F" xfId="15305"/>
    <cellStyle name="Calculation 2 8 3 2 4" xfId="1675"/>
    <cellStyle name="Calculation 2 8 3 2 4 2" xfId="15306"/>
    <cellStyle name="Calculation 2 8 3 2 4_4F" xfId="15307"/>
    <cellStyle name="Calculation 2 8 3 2 5" xfId="15308"/>
    <cellStyle name="Calculation 2 8 3 2_4F" xfId="15309"/>
    <cellStyle name="Calculation 2 8 3 3" xfId="1676"/>
    <cellStyle name="Calculation 2 8 3 3 2" xfId="1677"/>
    <cellStyle name="Calculation 2 8 3 3 2 2" xfId="1678"/>
    <cellStyle name="Calculation 2 8 3 3 2 2 2" xfId="15310"/>
    <cellStyle name="Calculation 2 8 3 3 2 2_4F" xfId="15311"/>
    <cellStyle name="Calculation 2 8 3 3 2 3" xfId="1679"/>
    <cellStyle name="Calculation 2 8 3 3 2 3 2" xfId="15312"/>
    <cellStyle name="Calculation 2 8 3 3 2 3_4F" xfId="15313"/>
    <cellStyle name="Calculation 2 8 3 3 2 4" xfId="15314"/>
    <cellStyle name="Calculation 2 8 3 3 2_4F" xfId="15315"/>
    <cellStyle name="Calculation 2 8 3 3 3" xfId="1680"/>
    <cellStyle name="Calculation 2 8 3 3 3 2" xfId="1681"/>
    <cellStyle name="Calculation 2 8 3 3 3 2 2" xfId="15316"/>
    <cellStyle name="Calculation 2 8 3 3 3 2_4F" xfId="15317"/>
    <cellStyle name="Calculation 2 8 3 3 3 3" xfId="15318"/>
    <cellStyle name="Calculation 2 8 3 3 3_4F" xfId="15319"/>
    <cellStyle name="Calculation 2 8 3 3 4" xfId="1682"/>
    <cellStyle name="Calculation 2 8 3 3 4 2" xfId="15320"/>
    <cellStyle name="Calculation 2 8 3 3 4_4F" xfId="15321"/>
    <cellStyle name="Calculation 2 8 3 3 5" xfId="15322"/>
    <cellStyle name="Calculation 2 8 3 3_4F" xfId="15323"/>
    <cellStyle name="Calculation 2 8 3 4" xfId="1683"/>
    <cellStyle name="Calculation 2 8 3 4 2" xfId="1684"/>
    <cellStyle name="Calculation 2 8 3 4 2 2" xfId="1685"/>
    <cellStyle name="Calculation 2 8 3 4 2 2 2" xfId="15324"/>
    <cellStyle name="Calculation 2 8 3 4 2 2_4F" xfId="15325"/>
    <cellStyle name="Calculation 2 8 3 4 2 3" xfId="1686"/>
    <cellStyle name="Calculation 2 8 3 4 2 3 2" xfId="15326"/>
    <cellStyle name="Calculation 2 8 3 4 2 3_4F" xfId="15327"/>
    <cellStyle name="Calculation 2 8 3 4 2 4" xfId="15328"/>
    <cellStyle name="Calculation 2 8 3 4 2_4F" xfId="15329"/>
    <cellStyle name="Calculation 2 8 3 4 3" xfId="1687"/>
    <cellStyle name="Calculation 2 8 3 4 3 2" xfId="1688"/>
    <cellStyle name="Calculation 2 8 3 4 3 2 2" xfId="15330"/>
    <cellStyle name="Calculation 2 8 3 4 3 2_4F" xfId="15331"/>
    <cellStyle name="Calculation 2 8 3 4 3 3" xfId="15332"/>
    <cellStyle name="Calculation 2 8 3 4 3_4F" xfId="15333"/>
    <cellStyle name="Calculation 2 8 3 4 4" xfId="1689"/>
    <cellStyle name="Calculation 2 8 3 4 4 2" xfId="15334"/>
    <cellStyle name="Calculation 2 8 3 4 4_4F" xfId="15335"/>
    <cellStyle name="Calculation 2 8 3 4 5" xfId="15336"/>
    <cellStyle name="Calculation 2 8 3 4_4F" xfId="15337"/>
    <cellStyle name="Calculation 2 8 3 5" xfId="1690"/>
    <cellStyle name="Calculation 2 8 3 5 2" xfId="1691"/>
    <cellStyle name="Calculation 2 8 3 5 2 2" xfId="1692"/>
    <cellStyle name="Calculation 2 8 3 5 2 2 2" xfId="15338"/>
    <cellStyle name="Calculation 2 8 3 5 2 2_4F" xfId="15339"/>
    <cellStyle name="Calculation 2 8 3 5 2 3" xfId="1693"/>
    <cellStyle name="Calculation 2 8 3 5 2 3 2" xfId="15340"/>
    <cellStyle name="Calculation 2 8 3 5 2 3_4F" xfId="15341"/>
    <cellStyle name="Calculation 2 8 3 5 2 4" xfId="15342"/>
    <cellStyle name="Calculation 2 8 3 5 2_4F" xfId="15343"/>
    <cellStyle name="Calculation 2 8 3 5 3" xfId="1694"/>
    <cellStyle name="Calculation 2 8 3 5 3 2" xfId="1695"/>
    <cellStyle name="Calculation 2 8 3 5 3 2 2" xfId="15344"/>
    <cellStyle name="Calculation 2 8 3 5 3 2_4F" xfId="15345"/>
    <cellStyle name="Calculation 2 8 3 5 3 3" xfId="15346"/>
    <cellStyle name="Calculation 2 8 3 5 3_4F" xfId="15347"/>
    <cellStyle name="Calculation 2 8 3 5 4" xfId="1696"/>
    <cellStyle name="Calculation 2 8 3 5 4 2" xfId="15348"/>
    <cellStyle name="Calculation 2 8 3 5 4_4F" xfId="15349"/>
    <cellStyle name="Calculation 2 8 3 5 5" xfId="15350"/>
    <cellStyle name="Calculation 2 8 3 5_4F" xfId="15351"/>
    <cellStyle name="Calculation 2 8 3 6" xfId="1697"/>
    <cellStyle name="Calculation 2 8 3 6 2" xfId="1698"/>
    <cellStyle name="Calculation 2 8 3 6 2 2" xfId="1699"/>
    <cellStyle name="Calculation 2 8 3 6 2 2 2" xfId="15352"/>
    <cellStyle name="Calculation 2 8 3 6 2 2_4F" xfId="15353"/>
    <cellStyle name="Calculation 2 8 3 6 2 3" xfId="1700"/>
    <cellStyle name="Calculation 2 8 3 6 2 3 2" xfId="15354"/>
    <cellStyle name="Calculation 2 8 3 6 2 3_4F" xfId="15355"/>
    <cellStyle name="Calculation 2 8 3 6 2 4" xfId="15356"/>
    <cellStyle name="Calculation 2 8 3 6 2_4F" xfId="15357"/>
    <cellStyle name="Calculation 2 8 3 6 3" xfId="1701"/>
    <cellStyle name="Calculation 2 8 3 6 3 2" xfId="1702"/>
    <cellStyle name="Calculation 2 8 3 6 3 2 2" xfId="15358"/>
    <cellStyle name="Calculation 2 8 3 6 3 2_4F" xfId="15359"/>
    <cellStyle name="Calculation 2 8 3 6 3 3" xfId="15360"/>
    <cellStyle name="Calculation 2 8 3 6 3_4F" xfId="15361"/>
    <cellStyle name="Calculation 2 8 3 6 4" xfId="1703"/>
    <cellStyle name="Calculation 2 8 3 6 4 2" xfId="15362"/>
    <cellStyle name="Calculation 2 8 3 6 4_4F" xfId="15363"/>
    <cellStyle name="Calculation 2 8 3 6 5" xfId="15364"/>
    <cellStyle name="Calculation 2 8 3 6_4F" xfId="15365"/>
    <cellStyle name="Calculation 2 8 3 7" xfId="1704"/>
    <cellStyle name="Calculation 2 8 3 7 2" xfId="1705"/>
    <cellStyle name="Calculation 2 8 3 7 2 2" xfId="15366"/>
    <cellStyle name="Calculation 2 8 3 7 2_4F" xfId="15367"/>
    <cellStyle name="Calculation 2 8 3 7 3" xfId="1706"/>
    <cellStyle name="Calculation 2 8 3 7 3 2" xfId="15368"/>
    <cellStyle name="Calculation 2 8 3 7 3_4F" xfId="15369"/>
    <cellStyle name="Calculation 2 8 3 7 4" xfId="15370"/>
    <cellStyle name="Calculation 2 8 3 7_4F" xfId="15371"/>
    <cellStyle name="Calculation 2 8 3 8" xfId="1707"/>
    <cellStyle name="Calculation 2 8 3 8 2" xfId="1708"/>
    <cellStyle name="Calculation 2 8 3 8 2 2" xfId="15372"/>
    <cellStyle name="Calculation 2 8 3 8 2_4F" xfId="15373"/>
    <cellStyle name="Calculation 2 8 3 8 3" xfId="15374"/>
    <cellStyle name="Calculation 2 8 3 8_4F" xfId="15375"/>
    <cellStyle name="Calculation 2 8 3 9" xfId="1709"/>
    <cellStyle name="Calculation 2 8 3 9 2" xfId="15376"/>
    <cellStyle name="Calculation 2 8 3 9_4F" xfId="15377"/>
    <cellStyle name="Calculation 2 8 3_4F" xfId="15378"/>
    <cellStyle name="Calculation 2 8 4" xfId="1710"/>
    <cellStyle name="Calculation 2 8 4 10" xfId="15379"/>
    <cellStyle name="Calculation 2 8 4 2" xfId="1711"/>
    <cellStyle name="Calculation 2 8 4 2 2" xfId="1712"/>
    <cellStyle name="Calculation 2 8 4 2 2 2" xfId="1713"/>
    <cellStyle name="Calculation 2 8 4 2 2 2 2" xfId="15380"/>
    <cellStyle name="Calculation 2 8 4 2 2 2_4F" xfId="15381"/>
    <cellStyle name="Calculation 2 8 4 2 2 3" xfId="1714"/>
    <cellStyle name="Calculation 2 8 4 2 2 3 2" xfId="15382"/>
    <cellStyle name="Calculation 2 8 4 2 2 3_4F" xfId="15383"/>
    <cellStyle name="Calculation 2 8 4 2 2 4" xfId="15384"/>
    <cellStyle name="Calculation 2 8 4 2 2_4F" xfId="15385"/>
    <cellStyle name="Calculation 2 8 4 2 3" xfId="1715"/>
    <cellStyle name="Calculation 2 8 4 2 3 2" xfId="1716"/>
    <cellStyle name="Calculation 2 8 4 2 3 2 2" xfId="15386"/>
    <cellStyle name="Calculation 2 8 4 2 3 2_4F" xfId="15387"/>
    <cellStyle name="Calculation 2 8 4 2 3 3" xfId="15388"/>
    <cellStyle name="Calculation 2 8 4 2 3_4F" xfId="15389"/>
    <cellStyle name="Calculation 2 8 4 2 4" xfId="1717"/>
    <cellStyle name="Calculation 2 8 4 2 4 2" xfId="15390"/>
    <cellStyle name="Calculation 2 8 4 2 4_4F" xfId="15391"/>
    <cellStyle name="Calculation 2 8 4 2 5" xfId="15392"/>
    <cellStyle name="Calculation 2 8 4 2_4F" xfId="15393"/>
    <cellStyle name="Calculation 2 8 4 3" xfId="1718"/>
    <cellStyle name="Calculation 2 8 4 3 2" xfId="1719"/>
    <cellStyle name="Calculation 2 8 4 3 2 2" xfId="1720"/>
    <cellStyle name="Calculation 2 8 4 3 2 2 2" xfId="15394"/>
    <cellStyle name="Calculation 2 8 4 3 2 2_4F" xfId="15395"/>
    <cellStyle name="Calculation 2 8 4 3 2 3" xfId="1721"/>
    <cellStyle name="Calculation 2 8 4 3 2 3 2" xfId="15396"/>
    <cellStyle name="Calculation 2 8 4 3 2 3_4F" xfId="15397"/>
    <cellStyle name="Calculation 2 8 4 3 2 4" xfId="15398"/>
    <cellStyle name="Calculation 2 8 4 3 2_4F" xfId="15399"/>
    <cellStyle name="Calculation 2 8 4 3 3" xfId="1722"/>
    <cellStyle name="Calculation 2 8 4 3 3 2" xfId="1723"/>
    <cellStyle name="Calculation 2 8 4 3 3 2 2" xfId="15400"/>
    <cellStyle name="Calculation 2 8 4 3 3 2_4F" xfId="15401"/>
    <cellStyle name="Calculation 2 8 4 3 3 3" xfId="15402"/>
    <cellStyle name="Calculation 2 8 4 3 3_4F" xfId="15403"/>
    <cellStyle name="Calculation 2 8 4 3 4" xfId="1724"/>
    <cellStyle name="Calculation 2 8 4 3 4 2" xfId="15404"/>
    <cellStyle name="Calculation 2 8 4 3 4_4F" xfId="15405"/>
    <cellStyle name="Calculation 2 8 4 3 5" xfId="15406"/>
    <cellStyle name="Calculation 2 8 4 3_4F" xfId="15407"/>
    <cellStyle name="Calculation 2 8 4 4" xfId="1725"/>
    <cellStyle name="Calculation 2 8 4 4 2" xfId="1726"/>
    <cellStyle name="Calculation 2 8 4 4 2 2" xfId="1727"/>
    <cellStyle name="Calculation 2 8 4 4 2 2 2" xfId="15408"/>
    <cellStyle name="Calculation 2 8 4 4 2 2_4F" xfId="15409"/>
    <cellStyle name="Calculation 2 8 4 4 2 3" xfId="1728"/>
    <cellStyle name="Calculation 2 8 4 4 2 3 2" xfId="15410"/>
    <cellStyle name="Calculation 2 8 4 4 2 3_4F" xfId="15411"/>
    <cellStyle name="Calculation 2 8 4 4 2 4" xfId="15412"/>
    <cellStyle name="Calculation 2 8 4 4 2_4F" xfId="15413"/>
    <cellStyle name="Calculation 2 8 4 4 3" xfId="1729"/>
    <cellStyle name="Calculation 2 8 4 4 3 2" xfId="1730"/>
    <cellStyle name="Calculation 2 8 4 4 3 2 2" xfId="15414"/>
    <cellStyle name="Calculation 2 8 4 4 3 2_4F" xfId="15415"/>
    <cellStyle name="Calculation 2 8 4 4 3 3" xfId="15416"/>
    <cellStyle name="Calculation 2 8 4 4 3_4F" xfId="15417"/>
    <cellStyle name="Calculation 2 8 4 4 4" xfId="1731"/>
    <cellStyle name="Calculation 2 8 4 4 4 2" xfId="15418"/>
    <cellStyle name="Calculation 2 8 4 4 4_4F" xfId="15419"/>
    <cellStyle name="Calculation 2 8 4 4 5" xfId="15420"/>
    <cellStyle name="Calculation 2 8 4 4_4F" xfId="15421"/>
    <cellStyle name="Calculation 2 8 4 5" xfId="1732"/>
    <cellStyle name="Calculation 2 8 4 5 2" xfId="1733"/>
    <cellStyle name="Calculation 2 8 4 5 2 2" xfId="1734"/>
    <cellStyle name="Calculation 2 8 4 5 2 2 2" xfId="15422"/>
    <cellStyle name="Calculation 2 8 4 5 2 2_4F" xfId="15423"/>
    <cellStyle name="Calculation 2 8 4 5 2 3" xfId="1735"/>
    <cellStyle name="Calculation 2 8 4 5 2 3 2" xfId="15424"/>
    <cellStyle name="Calculation 2 8 4 5 2 3_4F" xfId="15425"/>
    <cellStyle name="Calculation 2 8 4 5 2 4" xfId="15426"/>
    <cellStyle name="Calculation 2 8 4 5 2_4F" xfId="15427"/>
    <cellStyle name="Calculation 2 8 4 5 3" xfId="1736"/>
    <cellStyle name="Calculation 2 8 4 5 3 2" xfId="1737"/>
    <cellStyle name="Calculation 2 8 4 5 3 2 2" xfId="15428"/>
    <cellStyle name="Calculation 2 8 4 5 3 2_4F" xfId="15429"/>
    <cellStyle name="Calculation 2 8 4 5 3 3" xfId="15430"/>
    <cellStyle name="Calculation 2 8 4 5 3_4F" xfId="15431"/>
    <cellStyle name="Calculation 2 8 4 5 4" xfId="1738"/>
    <cellStyle name="Calculation 2 8 4 5 4 2" xfId="15432"/>
    <cellStyle name="Calculation 2 8 4 5 4_4F" xfId="15433"/>
    <cellStyle name="Calculation 2 8 4 5 5" xfId="15434"/>
    <cellStyle name="Calculation 2 8 4 5_4F" xfId="15435"/>
    <cellStyle name="Calculation 2 8 4 6" xfId="1739"/>
    <cellStyle name="Calculation 2 8 4 6 2" xfId="1740"/>
    <cellStyle name="Calculation 2 8 4 6 2 2" xfId="1741"/>
    <cellStyle name="Calculation 2 8 4 6 2 2 2" xfId="15436"/>
    <cellStyle name="Calculation 2 8 4 6 2 2_4F" xfId="15437"/>
    <cellStyle name="Calculation 2 8 4 6 2 3" xfId="1742"/>
    <cellStyle name="Calculation 2 8 4 6 2 3 2" xfId="15438"/>
    <cellStyle name="Calculation 2 8 4 6 2 3_4F" xfId="15439"/>
    <cellStyle name="Calculation 2 8 4 6 2 4" xfId="15440"/>
    <cellStyle name="Calculation 2 8 4 6 2_4F" xfId="15441"/>
    <cellStyle name="Calculation 2 8 4 6 3" xfId="1743"/>
    <cellStyle name="Calculation 2 8 4 6 3 2" xfId="1744"/>
    <cellStyle name="Calculation 2 8 4 6 3 2 2" xfId="15442"/>
    <cellStyle name="Calculation 2 8 4 6 3 2_4F" xfId="15443"/>
    <cellStyle name="Calculation 2 8 4 6 3 3" xfId="15444"/>
    <cellStyle name="Calculation 2 8 4 6 3_4F" xfId="15445"/>
    <cellStyle name="Calculation 2 8 4 6 4" xfId="1745"/>
    <cellStyle name="Calculation 2 8 4 6 4 2" xfId="15446"/>
    <cellStyle name="Calculation 2 8 4 6 4_4F" xfId="15447"/>
    <cellStyle name="Calculation 2 8 4 6 5" xfId="15448"/>
    <cellStyle name="Calculation 2 8 4 6_4F" xfId="15449"/>
    <cellStyle name="Calculation 2 8 4 7" xfId="1746"/>
    <cellStyle name="Calculation 2 8 4 7 2" xfId="1747"/>
    <cellStyle name="Calculation 2 8 4 7 2 2" xfId="15450"/>
    <cellStyle name="Calculation 2 8 4 7 2_4F" xfId="15451"/>
    <cellStyle name="Calculation 2 8 4 7 3" xfId="1748"/>
    <cellStyle name="Calculation 2 8 4 7 3 2" xfId="15452"/>
    <cellStyle name="Calculation 2 8 4 7 3_4F" xfId="15453"/>
    <cellStyle name="Calculation 2 8 4 7 4" xfId="15454"/>
    <cellStyle name="Calculation 2 8 4 7_4F" xfId="15455"/>
    <cellStyle name="Calculation 2 8 4 8" xfId="1749"/>
    <cellStyle name="Calculation 2 8 4 8 2" xfId="1750"/>
    <cellStyle name="Calculation 2 8 4 8 2 2" xfId="15456"/>
    <cellStyle name="Calculation 2 8 4 8 2_4F" xfId="15457"/>
    <cellStyle name="Calculation 2 8 4 8 3" xfId="15458"/>
    <cellStyle name="Calculation 2 8 4 8_4F" xfId="15459"/>
    <cellStyle name="Calculation 2 8 4 9" xfId="1751"/>
    <cellStyle name="Calculation 2 8 4 9 2" xfId="15460"/>
    <cellStyle name="Calculation 2 8 4 9_4F" xfId="15461"/>
    <cellStyle name="Calculation 2 8 4_4F" xfId="15462"/>
    <cellStyle name="Calculation 2 8 5" xfId="1752"/>
    <cellStyle name="Calculation 2 8 5 10" xfId="15463"/>
    <cellStyle name="Calculation 2 8 5 2" xfId="1753"/>
    <cellStyle name="Calculation 2 8 5 2 2" xfId="1754"/>
    <cellStyle name="Calculation 2 8 5 2 2 2" xfId="1755"/>
    <cellStyle name="Calculation 2 8 5 2 2 2 2" xfId="15464"/>
    <cellStyle name="Calculation 2 8 5 2 2 2_4F" xfId="15465"/>
    <cellStyle name="Calculation 2 8 5 2 2 3" xfId="1756"/>
    <cellStyle name="Calculation 2 8 5 2 2 3 2" xfId="15466"/>
    <cellStyle name="Calculation 2 8 5 2 2 3_4F" xfId="15467"/>
    <cellStyle name="Calculation 2 8 5 2 2 4" xfId="15468"/>
    <cellStyle name="Calculation 2 8 5 2 2_4F" xfId="15469"/>
    <cellStyle name="Calculation 2 8 5 2 3" xfId="1757"/>
    <cellStyle name="Calculation 2 8 5 2 3 2" xfId="1758"/>
    <cellStyle name="Calculation 2 8 5 2 3 2 2" xfId="15470"/>
    <cellStyle name="Calculation 2 8 5 2 3 2_4F" xfId="15471"/>
    <cellStyle name="Calculation 2 8 5 2 3 3" xfId="15472"/>
    <cellStyle name="Calculation 2 8 5 2 3_4F" xfId="15473"/>
    <cellStyle name="Calculation 2 8 5 2 4" xfId="1759"/>
    <cellStyle name="Calculation 2 8 5 2 4 2" xfId="15474"/>
    <cellStyle name="Calculation 2 8 5 2 4_4F" xfId="15475"/>
    <cellStyle name="Calculation 2 8 5 2 5" xfId="15476"/>
    <cellStyle name="Calculation 2 8 5 2_4F" xfId="15477"/>
    <cellStyle name="Calculation 2 8 5 3" xfId="1760"/>
    <cellStyle name="Calculation 2 8 5 3 2" xfId="1761"/>
    <cellStyle name="Calculation 2 8 5 3 2 2" xfId="1762"/>
    <cellStyle name="Calculation 2 8 5 3 2 2 2" xfId="15478"/>
    <cellStyle name="Calculation 2 8 5 3 2 2_4F" xfId="15479"/>
    <cellStyle name="Calculation 2 8 5 3 2 3" xfId="1763"/>
    <cellStyle name="Calculation 2 8 5 3 2 3 2" xfId="15480"/>
    <cellStyle name="Calculation 2 8 5 3 2 3_4F" xfId="15481"/>
    <cellStyle name="Calculation 2 8 5 3 2 4" xfId="15482"/>
    <cellStyle name="Calculation 2 8 5 3 2_4F" xfId="15483"/>
    <cellStyle name="Calculation 2 8 5 3 3" xfId="1764"/>
    <cellStyle name="Calculation 2 8 5 3 3 2" xfId="1765"/>
    <cellStyle name="Calculation 2 8 5 3 3 2 2" xfId="15484"/>
    <cellStyle name="Calculation 2 8 5 3 3 2_4F" xfId="15485"/>
    <cellStyle name="Calculation 2 8 5 3 3 3" xfId="15486"/>
    <cellStyle name="Calculation 2 8 5 3 3_4F" xfId="15487"/>
    <cellStyle name="Calculation 2 8 5 3 4" xfId="1766"/>
    <cellStyle name="Calculation 2 8 5 3 4 2" xfId="15488"/>
    <cellStyle name="Calculation 2 8 5 3 4_4F" xfId="15489"/>
    <cellStyle name="Calculation 2 8 5 3 5" xfId="15490"/>
    <cellStyle name="Calculation 2 8 5 3_4F" xfId="15491"/>
    <cellStyle name="Calculation 2 8 5 4" xfId="1767"/>
    <cellStyle name="Calculation 2 8 5 4 2" xfId="1768"/>
    <cellStyle name="Calculation 2 8 5 4 2 2" xfId="1769"/>
    <cellStyle name="Calculation 2 8 5 4 2 2 2" xfId="15492"/>
    <cellStyle name="Calculation 2 8 5 4 2 2_4F" xfId="15493"/>
    <cellStyle name="Calculation 2 8 5 4 2 3" xfId="1770"/>
    <cellStyle name="Calculation 2 8 5 4 2 3 2" xfId="15494"/>
    <cellStyle name="Calculation 2 8 5 4 2 3_4F" xfId="15495"/>
    <cellStyle name="Calculation 2 8 5 4 2 4" xfId="15496"/>
    <cellStyle name="Calculation 2 8 5 4 2_4F" xfId="15497"/>
    <cellStyle name="Calculation 2 8 5 4 3" xfId="1771"/>
    <cellStyle name="Calculation 2 8 5 4 3 2" xfId="1772"/>
    <cellStyle name="Calculation 2 8 5 4 3 2 2" xfId="15498"/>
    <cellStyle name="Calculation 2 8 5 4 3 2_4F" xfId="15499"/>
    <cellStyle name="Calculation 2 8 5 4 3 3" xfId="15500"/>
    <cellStyle name="Calculation 2 8 5 4 3_4F" xfId="15501"/>
    <cellStyle name="Calculation 2 8 5 4 4" xfId="1773"/>
    <cellStyle name="Calculation 2 8 5 4 4 2" xfId="15502"/>
    <cellStyle name="Calculation 2 8 5 4 4_4F" xfId="15503"/>
    <cellStyle name="Calculation 2 8 5 4 5" xfId="15504"/>
    <cellStyle name="Calculation 2 8 5 4_4F" xfId="15505"/>
    <cellStyle name="Calculation 2 8 5 5" xfId="1774"/>
    <cellStyle name="Calculation 2 8 5 5 2" xfId="1775"/>
    <cellStyle name="Calculation 2 8 5 5 2 2" xfId="1776"/>
    <cellStyle name="Calculation 2 8 5 5 2 2 2" xfId="15506"/>
    <cellStyle name="Calculation 2 8 5 5 2 2_4F" xfId="15507"/>
    <cellStyle name="Calculation 2 8 5 5 2 3" xfId="1777"/>
    <cellStyle name="Calculation 2 8 5 5 2 3 2" xfId="15508"/>
    <cellStyle name="Calculation 2 8 5 5 2 3_4F" xfId="15509"/>
    <cellStyle name="Calculation 2 8 5 5 2 4" xfId="15510"/>
    <cellStyle name="Calculation 2 8 5 5 2_4F" xfId="15511"/>
    <cellStyle name="Calculation 2 8 5 5 3" xfId="1778"/>
    <cellStyle name="Calculation 2 8 5 5 3 2" xfId="1779"/>
    <cellStyle name="Calculation 2 8 5 5 3 2 2" xfId="15512"/>
    <cellStyle name="Calculation 2 8 5 5 3 2_4F" xfId="15513"/>
    <cellStyle name="Calculation 2 8 5 5 3 3" xfId="15514"/>
    <cellStyle name="Calculation 2 8 5 5 3_4F" xfId="15515"/>
    <cellStyle name="Calculation 2 8 5 5 4" xfId="1780"/>
    <cellStyle name="Calculation 2 8 5 5 4 2" xfId="15516"/>
    <cellStyle name="Calculation 2 8 5 5 4_4F" xfId="15517"/>
    <cellStyle name="Calculation 2 8 5 5 5" xfId="15518"/>
    <cellStyle name="Calculation 2 8 5 5_4F" xfId="15519"/>
    <cellStyle name="Calculation 2 8 5 6" xfId="1781"/>
    <cellStyle name="Calculation 2 8 5 6 2" xfId="1782"/>
    <cellStyle name="Calculation 2 8 5 6 2 2" xfId="1783"/>
    <cellStyle name="Calculation 2 8 5 6 2 2 2" xfId="15520"/>
    <cellStyle name="Calculation 2 8 5 6 2 2_4F" xfId="15521"/>
    <cellStyle name="Calculation 2 8 5 6 2 3" xfId="1784"/>
    <cellStyle name="Calculation 2 8 5 6 2 3 2" xfId="15522"/>
    <cellStyle name="Calculation 2 8 5 6 2 3_4F" xfId="15523"/>
    <cellStyle name="Calculation 2 8 5 6 2 4" xfId="15524"/>
    <cellStyle name="Calculation 2 8 5 6 2_4F" xfId="15525"/>
    <cellStyle name="Calculation 2 8 5 6 3" xfId="1785"/>
    <cellStyle name="Calculation 2 8 5 6 3 2" xfId="1786"/>
    <cellStyle name="Calculation 2 8 5 6 3 2 2" xfId="15526"/>
    <cellStyle name="Calculation 2 8 5 6 3 2_4F" xfId="15527"/>
    <cellStyle name="Calculation 2 8 5 6 3 3" xfId="15528"/>
    <cellStyle name="Calculation 2 8 5 6 3_4F" xfId="15529"/>
    <cellStyle name="Calculation 2 8 5 6 4" xfId="1787"/>
    <cellStyle name="Calculation 2 8 5 6 4 2" xfId="15530"/>
    <cellStyle name="Calculation 2 8 5 6 4_4F" xfId="15531"/>
    <cellStyle name="Calculation 2 8 5 6 5" xfId="15532"/>
    <cellStyle name="Calculation 2 8 5 6_4F" xfId="15533"/>
    <cellStyle name="Calculation 2 8 5 7" xfId="1788"/>
    <cellStyle name="Calculation 2 8 5 7 2" xfId="1789"/>
    <cellStyle name="Calculation 2 8 5 7 2 2" xfId="15534"/>
    <cellStyle name="Calculation 2 8 5 7 2_4F" xfId="15535"/>
    <cellStyle name="Calculation 2 8 5 7 3" xfId="1790"/>
    <cellStyle name="Calculation 2 8 5 7 3 2" xfId="15536"/>
    <cellStyle name="Calculation 2 8 5 7 3_4F" xfId="15537"/>
    <cellStyle name="Calculation 2 8 5 7 4" xfId="15538"/>
    <cellStyle name="Calculation 2 8 5 7_4F" xfId="15539"/>
    <cellStyle name="Calculation 2 8 5 8" xfId="1791"/>
    <cellStyle name="Calculation 2 8 5 8 2" xfId="1792"/>
    <cellStyle name="Calculation 2 8 5 8 2 2" xfId="15540"/>
    <cellStyle name="Calculation 2 8 5 8 2_4F" xfId="15541"/>
    <cellStyle name="Calculation 2 8 5 8 3" xfId="15542"/>
    <cellStyle name="Calculation 2 8 5 8_4F" xfId="15543"/>
    <cellStyle name="Calculation 2 8 5 9" xfId="1793"/>
    <cellStyle name="Calculation 2 8 5 9 2" xfId="15544"/>
    <cellStyle name="Calculation 2 8 5 9_4F" xfId="15545"/>
    <cellStyle name="Calculation 2 8 5_4F" xfId="15546"/>
    <cellStyle name="Calculation 2 8 6" xfId="1794"/>
    <cellStyle name="Calculation 2 8 6 2" xfId="1795"/>
    <cellStyle name="Calculation 2 8 6 2 2" xfId="1796"/>
    <cellStyle name="Calculation 2 8 6 2 2 2" xfId="15547"/>
    <cellStyle name="Calculation 2 8 6 2 2_4F" xfId="15548"/>
    <cellStyle name="Calculation 2 8 6 2 3" xfId="1797"/>
    <cellStyle name="Calculation 2 8 6 2 3 2" xfId="15549"/>
    <cellStyle name="Calculation 2 8 6 2 3_4F" xfId="15550"/>
    <cellStyle name="Calculation 2 8 6 2 4" xfId="15551"/>
    <cellStyle name="Calculation 2 8 6 2_4F" xfId="15552"/>
    <cellStyle name="Calculation 2 8 6 3" xfId="1798"/>
    <cellStyle name="Calculation 2 8 6 3 2" xfId="1799"/>
    <cellStyle name="Calculation 2 8 6 3 2 2" xfId="15553"/>
    <cellStyle name="Calculation 2 8 6 3 2_4F" xfId="15554"/>
    <cellStyle name="Calculation 2 8 6 3 3" xfId="15555"/>
    <cellStyle name="Calculation 2 8 6 3_4F" xfId="15556"/>
    <cellStyle name="Calculation 2 8 6 4" xfId="1800"/>
    <cellStyle name="Calculation 2 8 6 4 2" xfId="15557"/>
    <cellStyle name="Calculation 2 8 6 4_4F" xfId="15558"/>
    <cellStyle name="Calculation 2 8 6 5" xfId="15559"/>
    <cellStyle name="Calculation 2 8 6_4F" xfId="15560"/>
    <cellStyle name="Calculation 2 8 7" xfId="1801"/>
    <cellStyle name="Calculation 2 8 7 2" xfId="1802"/>
    <cellStyle name="Calculation 2 8 7 2 2" xfId="1803"/>
    <cellStyle name="Calculation 2 8 7 2 2 2" xfId="15561"/>
    <cellStyle name="Calculation 2 8 7 2 2_4F" xfId="15562"/>
    <cellStyle name="Calculation 2 8 7 2 3" xfId="1804"/>
    <cellStyle name="Calculation 2 8 7 2 3 2" xfId="15563"/>
    <cellStyle name="Calculation 2 8 7 2 3_4F" xfId="15564"/>
    <cellStyle name="Calculation 2 8 7 2 4" xfId="15565"/>
    <cellStyle name="Calculation 2 8 7 2_4F" xfId="15566"/>
    <cellStyle name="Calculation 2 8 7 3" xfId="1805"/>
    <cellStyle name="Calculation 2 8 7 3 2" xfId="1806"/>
    <cellStyle name="Calculation 2 8 7 3 2 2" xfId="15567"/>
    <cellStyle name="Calculation 2 8 7 3 2_4F" xfId="15568"/>
    <cellStyle name="Calculation 2 8 7 3 3" xfId="15569"/>
    <cellStyle name="Calculation 2 8 7 3_4F" xfId="15570"/>
    <cellStyle name="Calculation 2 8 7 4" xfId="1807"/>
    <cellStyle name="Calculation 2 8 7 4 2" xfId="15571"/>
    <cellStyle name="Calculation 2 8 7 4_4F" xfId="15572"/>
    <cellStyle name="Calculation 2 8 7 5" xfId="15573"/>
    <cellStyle name="Calculation 2 8 7_4F" xfId="15574"/>
    <cellStyle name="Calculation 2 8 8" xfId="1808"/>
    <cellStyle name="Calculation 2 8 8 2" xfId="1809"/>
    <cellStyle name="Calculation 2 8 8 2 2" xfId="1810"/>
    <cellStyle name="Calculation 2 8 8 2 2 2" xfId="15575"/>
    <cellStyle name="Calculation 2 8 8 2 2_4F" xfId="15576"/>
    <cellStyle name="Calculation 2 8 8 2 3" xfId="1811"/>
    <cellStyle name="Calculation 2 8 8 2 3 2" xfId="15577"/>
    <cellStyle name="Calculation 2 8 8 2 3_4F" xfId="15578"/>
    <cellStyle name="Calculation 2 8 8 2 4" xfId="15579"/>
    <cellStyle name="Calculation 2 8 8 2_4F" xfId="15580"/>
    <cellStyle name="Calculation 2 8 8 3" xfId="1812"/>
    <cellStyle name="Calculation 2 8 8 3 2" xfId="1813"/>
    <cellStyle name="Calculation 2 8 8 3 2 2" xfId="15581"/>
    <cellStyle name="Calculation 2 8 8 3 2_4F" xfId="15582"/>
    <cellStyle name="Calculation 2 8 8 3 3" xfId="15583"/>
    <cellStyle name="Calculation 2 8 8 3_4F" xfId="15584"/>
    <cellStyle name="Calculation 2 8 8 4" xfId="1814"/>
    <cellStyle name="Calculation 2 8 8 4 2" xfId="15585"/>
    <cellStyle name="Calculation 2 8 8 4_4F" xfId="15586"/>
    <cellStyle name="Calculation 2 8 8 5" xfId="15587"/>
    <cellStyle name="Calculation 2 8 8_4F" xfId="15588"/>
    <cellStyle name="Calculation 2 8 9" xfId="1815"/>
    <cellStyle name="Calculation 2 8 9 2" xfId="1816"/>
    <cellStyle name="Calculation 2 8 9 2 2" xfId="1817"/>
    <cellStyle name="Calculation 2 8 9 2 2 2" xfId="15589"/>
    <cellStyle name="Calculation 2 8 9 2 2_4F" xfId="15590"/>
    <cellStyle name="Calculation 2 8 9 2 3" xfId="1818"/>
    <cellStyle name="Calculation 2 8 9 2 3 2" xfId="15591"/>
    <cellStyle name="Calculation 2 8 9 2 3_4F" xfId="15592"/>
    <cellStyle name="Calculation 2 8 9 2 4" xfId="15593"/>
    <cellStyle name="Calculation 2 8 9 2_4F" xfId="15594"/>
    <cellStyle name="Calculation 2 8 9 3" xfId="1819"/>
    <cellStyle name="Calculation 2 8 9 3 2" xfId="1820"/>
    <cellStyle name="Calculation 2 8 9 3 2 2" xfId="15595"/>
    <cellStyle name="Calculation 2 8 9 3 2_4F" xfId="15596"/>
    <cellStyle name="Calculation 2 8 9 3 3" xfId="15597"/>
    <cellStyle name="Calculation 2 8 9 3_4F" xfId="15598"/>
    <cellStyle name="Calculation 2 8 9 4" xfId="1821"/>
    <cellStyle name="Calculation 2 8 9 4 2" xfId="15599"/>
    <cellStyle name="Calculation 2 8 9 4_4F" xfId="15600"/>
    <cellStyle name="Calculation 2 8 9 5" xfId="15601"/>
    <cellStyle name="Calculation 2 8 9_4F" xfId="15602"/>
    <cellStyle name="Calculation 2 8_4F" xfId="15603"/>
    <cellStyle name="Calculation 2 9" xfId="1822"/>
    <cellStyle name="Calculation 2 9 10" xfId="1823"/>
    <cellStyle name="Calculation 2 9 10 2" xfId="1824"/>
    <cellStyle name="Calculation 2 9 10 2 2" xfId="1825"/>
    <cellStyle name="Calculation 2 9 10 2 2 2" xfId="15604"/>
    <cellStyle name="Calculation 2 9 10 2 2_4F" xfId="15605"/>
    <cellStyle name="Calculation 2 9 10 2 3" xfId="1826"/>
    <cellStyle name="Calculation 2 9 10 2 3 2" xfId="15606"/>
    <cellStyle name="Calculation 2 9 10 2 3_4F" xfId="15607"/>
    <cellStyle name="Calculation 2 9 10 2 4" xfId="15608"/>
    <cellStyle name="Calculation 2 9 10 2_4F" xfId="15609"/>
    <cellStyle name="Calculation 2 9 10 3" xfId="1827"/>
    <cellStyle name="Calculation 2 9 10 3 2" xfId="1828"/>
    <cellStyle name="Calculation 2 9 10 3 2 2" xfId="15610"/>
    <cellStyle name="Calculation 2 9 10 3 2_4F" xfId="15611"/>
    <cellStyle name="Calculation 2 9 10 3 3" xfId="15612"/>
    <cellStyle name="Calculation 2 9 10 3_4F" xfId="15613"/>
    <cellStyle name="Calculation 2 9 10 4" xfId="1829"/>
    <cellStyle name="Calculation 2 9 10 4 2" xfId="15614"/>
    <cellStyle name="Calculation 2 9 10 4_4F" xfId="15615"/>
    <cellStyle name="Calculation 2 9 10 5" xfId="15616"/>
    <cellStyle name="Calculation 2 9 10_4F" xfId="15617"/>
    <cellStyle name="Calculation 2 9 11" xfId="1830"/>
    <cellStyle name="Calculation 2 9 11 2" xfId="1831"/>
    <cellStyle name="Calculation 2 9 11 2 2" xfId="1832"/>
    <cellStyle name="Calculation 2 9 11 2 2 2" xfId="15618"/>
    <cellStyle name="Calculation 2 9 11 2 2_4F" xfId="15619"/>
    <cellStyle name="Calculation 2 9 11 2 3" xfId="1833"/>
    <cellStyle name="Calculation 2 9 11 2 3 2" xfId="15620"/>
    <cellStyle name="Calculation 2 9 11 2 3_4F" xfId="15621"/>
    <cellStyle name="Calculation 2 9 11 2 4" xfId="15622"/>
    <cellStyle name="Calculation 2 9 11 2_4F" xfId="15623"/>
    <cellStyle name="Calculation 2 9 11 3" xfId="1834"/>
    <cellStyle name="Calculation 2 9 11 3 2" xfId="1835"/>
    <cellStyle name="Calculation 2 9 11 3 2 2" xfId="15624"/>
    <cellStyle name="Calculation 2 9 11 3 2_4F" xfId="15625"/>
    <cellStyle name="Calculation 2 9 11 3 3" xfId="15626"/>
    <cellStyle name="Calculation 2 9 11 3_4F" xfId="15627"/>
    <cellStyle name="Calculation 2 9 11 4" xfId="1836"/>
    <cellStyle name="Calculation 2 9 11 4 2" xfId="15628"/>
    <cellStyle name="Calculation 2 9 11 4_4F" xfId="15629"/>
    <cellStyle name="Calculation 2 9 11 5" xfId="15630"/>
    <cellStyle name="Calculation 2 9 11_4F" xfId="15631"/>
    <cellStyle name="Calculation 2 9 12" xfId="1837"/>
    <cellStyle name="Calculation 2 9 12 2" xfId="1838"/>
    <cellStyle name="Calculation 2 9 12 2 2" xfId="15632"/>
    <cellStyle name="Calculation 2 9 12 2_4F" xfId="15633"/>
    <cellStyle name="Calculation 2 9 12 3" xfId="1839"/>
    <cellStyle name="Calculation 2 9 12 3 2" xfId="15634"/>
    <cellStyle name="Calculation 2 9 12 3_4F" xfId="15635"/>
    <cellStyle name="Calculation 2 9 12 4" xfId="15636"/>
    <cellStyle name="Calculation 2 9 12_4F" xfId="15637"/>
    <cellStyle name="Calculation 2 9 13" xfId="1840"/>
    <cellStyle name="Calculation 2 9 13 2" xfId="1841"/>
    <cellStyle name="Calculation 2 9 13 2 2" xfId="15638"/>
    <cellStyle name="Calculation 2 9 13 2_4F" xfId="15639"/>
    <cellStyle name="Calculation 2 9 13 3" xfId="15640"/>
    <cellStyle name="Calculation 2 9 13_4F" xfId="15641"/>
    <cellStyle name="Calculation 2 9 14" xfId="1842"/>
    <cellStyle name="Calculation 2 9 14 2" xfId="15642"/>
    <cellStyle name="Calculation 2 9 14_4F" xfId="15643"/>
    <cellStyle name="Calculation 2 9 15" xfId="15644"/>
    <cellStyle name="Calculation 2 9 2" xfId="1843"/>
    <cellStyle name="Calculation 2 9 2 10" xfId="15645"/>
    <cellStyle name="Calculation 2 9 2 2" xfId="1844"/>
    <cellStyle name="Calculation 2 9 2 2 2" xfId="1845"/>
    <cellStyle name="Calculation 2 9 2 2 2 2" xfId="1846"/>
    <cellStyle name="Calculation 2 9 2 2 2 2 2" xfId="15646"/>
    <cellStyle name="Calculation 2 9 2 2 2 2_4F" xfId="15647"/>
    <cellStyle name="Calculation 2 9 2 2 2 3" xfId="1847"/>
    <cellStyle name="Calculation 2 9 2 2 2 3 2" xfId="15648"/>
    <cellStyle name="Calculation 2 9 2 2 2 3_4F" xfId="15649"/>
    <cellStyle name="Calculation 2 9 2 2 2 4" xfId="15650"/>
    <cellStyle name="Calculation 2 9 2 2 2_4F" xfId="15651"/>
    <cellStyle name="Calculation 2 9 2 2 3" xfId="1848"/>
    <cellStyle name="Calculation 2 9 2 2 3 2" xfId="1849"/>
    <cellStyle name="Calculation 2 9 2 2 3 2 2" xfId="15652"/>
    <cellStyle name="Calculation 2 9 2 2 3 2_4F" xfId="15653"/>
    <cellStyle name="Calculation 2 9 2 2 3 3" xfId="15654"/>
    <cellStyle name="Calculation 2 9 2 2 3_4F" xfId="15655"/>
    <cellStyle name="Calculation 2 9 2 2 4" xfId="1850"/>
    <cellStyle name="Calculation 2 9 2 2 4 2" xfId="15656"/>
    <cellStyle name="Calculation 2 9 2 2 4_4F" xfId="15657"/>
    <cellStyle name="Calculation 2 9 2 2 5" xfId="15658"/>
    <cellStyle name="Calculation 2 9 2 2_4F" xfId="15659"/>
    <cellStyle name="Calculation 2 9 2 3" xfId="1851"/>
    <cellStyle name="Calculation 2 9 2 3 2" xfId="1852"/>
    <cellStyle name="Calculation 2 9 2 3 2 2" xfId="1853"/>
    <cellStyle name="Calculation 2 9 2 3 2 2 2" xfId="15660"/>
    <cellStyle name="Calculation 2 9 2 3 2 2_4F" xfId="15661"/>
    <cellStyle name="Calculation 2 9 2 3 2 3" xfId="1854"/>
    <cellStyle name="Calculation 2 9 2 3 2 3 2" xfId="15662"/>
    <cellStyle name="Calculation 2 9 2 3 2 3_4F" xfId="15663"/>
    <cellStyle name="Calculation 2 9 2 3 2 4" xfId="15664"/>
    <cellStyle name="Calculation 2 9 2 3 2_4F" xfId="15665"/>
    <cellStyle name="Calculation 2 9 2 3 3" xfId="1855"/>
    <cellStyle name="Calculation 2 9 2 3 3 2" xfId="1856"/>
    <cellStyle name="Calculation 2 9 2 3 3 2 2" xfId="15666"/>
    <cellStyle name="Calculation 2 9 2 3 3 2_4F" xfId="15667"/>
    <cellStyle name="Calculation 2 9 2 3 3 3" xfId="15668"/>
    <cellStyle name="Calculation 2 9 2 3 3_4F" xfId="15669"/>
    <cellStyle name="Calculation 2 9 2 3 4" xfId="1857"/>
    <cellStyle name="Calculation 2 9 2 3 4 2" xfId="15670"/>
    <cellStyle name="Calculation 2 9 2 3 4_4F" xfId="15671"/>
    <cellStyle name="Calculation 2 9 2 3 5" xfId="15672"/>
    <cellStyle name="Calculation 2 9 2 3_4F" xfId="15673"/>
    <cellStyle name="Calculation 2 9 2 4" xfId="1858"/>
    <cellStyle name="Calculation 2 9 2 4 2" xfId="1859"/>
    <cellStyle name="Calculation 2 9 2 4 2 2" xfId="1860"/>
    <cellStyle name="Calculation 2 9 2 4 2 2 2" xfId="15674"/>
    <cellStyle name="Calculation 2 9 2 4 2 2_4F" xfId="15675"/>
    <cellStyle name="Calculation 2 9 2 4 2 3" xfId="1861"/>
    <cellStyle name="Calculation 2 9 2 4 2 3 2" xfId="15676"/>
    <cellStyle name="Calculation 2 9 2 4 2 3_4F" xfId="15677"/>
    <cellStyle name="Calculation 2 9 2 4 2 4" xfId="15678"/>
    <cellStyle name="Calculation 2 9 2 4 2_4F" xfId="15679"/>
    <cellStyle name="Calculation 2 9 2 4 3" xfId="1862"/>
    <cellStyle name="Calculation 2 9 2 4 3 2" xfId="1863"/>
    <cellStyle name="Calculation 2 9 2 4 3 2 2" xfId="15680"/>
    <cellStyle name="Calculation 2 9 2 4 3 2_4F" xfId="15681"/>
    <cellStyle name="Calculation 2 9 2 4 3 3" xfId="15682"/>
    <cellStyle name="Calculation 2 9 2 4 3_4F" xfId="15683"/>
    <cellStyle name="Calculation 2 9 2 4 4" xfId="1864"/>
    <cellStyle name="Calculation 2 9 2 4 4 2" xfId="15684"/>
    <cellStyle name="Calculation 2 9 2 4 4_4F" xfId="15685"/>
    <cellStyle name="Calculation 2 9 2 4 5" xfId="15686"/>
    <cellStyle name="Calculation 2 9 2 4_4F" xfId="15687"/>
    <cellStyle name="Calculation 2 9 2 5" xfId="1865"/>
    <cellStyle name="Calculation 2 9 2 5 2" xfId="1866"/>
    <cellStyle name="Calculation 2 9 2 5 2 2" xfId="1867"/>
    <cellStyle name="Calculation 2 9 2 5 2 2 2" xfId="15688"/>
    <cellStyle name="Calculation 2 9 2 5 2 2_4F" xfId="15689"/>
    <cellStyle name="Calculation 2 9 2 5 2 3" xfId="1868"/>
    <cellStyle name="Calculation 2 9 2 5 2 3 2" xfId="15690"/>
    <cellStyle name="Calculation 2 9 2 5 2 3_4F" xfId="15691"/>
    <cellStyle name="Calculation 2 9 2 5 2 4" xfId="15692"/>
    <cellStyle name="Calculation 2 9 2 5 2_4F" xfId="15693"/>
    <cellStyle name="Calculation 2 9 2 5 3" xfId="1869"/>
    <cellStyle name="Calculation 2 9 2 5 3 2" xfId="1870"/>
    <cellStyle name="Calculation 2 9 2 5 3 2 2" xfId="15694"/>
    <cellStyle name="Calculation 2 9 2 5 3 2_4F" xfId="15695"/>
    <cellStyle name="Calculation 2 9 2 5 3 3" xfId="15696"/>
    <cellStyle name="Calculation 2 9 2 5 3_4F" xfId="15697"/>
    <cellStyle name="Calculation 2 9 2 5 4" xfId="1871"/>
    <cellStyle name="Calculation 2 9 2 5 4 2" xfId="15698"/>
    <cellStyle name="Calculation 2 9 2 5 4_4F" xfId="15699"/>
    <cellStyle name="Calculation 2 9 2 5 5" xfId="15700"/>
    <cellStyle name="Calculation 2 9 2 5_4F" xfId="15701"/>
    <cellStyle name="Calculation 2 9 2 6" xfId="1872"/>
    <cellStyle name="Calculation 2 9 2 6 2" xfId="1873"/>
    <cellStyle name="Calculation 2 9 2 6 2 2" xfId="1874"/>
    <cellStyle name="Calculation 2 9 2 6 2 2 2" xfId="15702"/>
    <cellStyle name="Calculation 2 9 2 6 2 2_4F" xfId="15703"/>
    <cellStyle name="Calculation 2 9 2 6 2 3" xfId="1875"/>
    <cellStyle name="Calculation 2 9 2 6 2 3 2" xfId="15704"/>
    <cellStyle name="Calculation 2 9 2 6 2 3_4F" xfId="15705"/>
    <cellStyle name="Calculation 2 9 2 6 2 4" xfId="15706"/>
    <cellStyle name="Calculation 2 9 2 6 2_4F" xfId="15707"/>
    <cellStyle name="Calculation 2 9 2 6 3" xfId="1876"/>
    <cellStyle name="Calculation 2 9 2 6 3 2" xfId="1877"/>
    <cellStyle name="Calculation 2 9 2 6 3 2 2" xfId="15708"/>
    <cellStyle name="Calculation 2 9 2 6 3 2_4F" xfId="15709"/>
    <cellStyle name="Calculation 2 9 2 6 3 3" xfId="15710"/>
    <cellStyle name="Calculation 2 9 2 6 3_4F" xfId="15711"/>
    <cellStyle name="Calculation 2 9 2 6 4" xfId="1878"/>
    <cellStyle name="Calculation 2 9 2 6 4 2" xfId="15712"/>
    <cellStyle name="Calculation 2 9 2 6 4_4F" xfId="15713"/>
    <cellStyle name="Calculation 2 9 2 6 5" xfId="15714"/>
    <cellStyle name="Calculation 2 9 2 6_4F" xfId="15715"/>
    <cellStyle name="Calculation 2 9 2 7" xfId="1879"/>
    <cellStyle name="Calculation 2 9 2 7 2" xfId="1880"/>
    <cellStyle name="Calculation 2 9 2 7 2 2" xfId="15716"/>
    <cellStyle name="Calculation 2 9 2 7 2_4F" xfId="15717"/>
    <cellStyle name="Calculation 2 9 2 7 3" xfId="1881"/>
    <cellStyle name="Calculation 2 9 2 7 3 2" xfId="15718"/>
    <cellStyle name="Calculation 2 9 2 7 3_4F" xfId="15719"/>
    <cellStyle name="Calculation 2 9 2 7 4" xfId="15720"/>
    <cellStyle name="Calculation 2 9 2 7_4F" xfId="15721"/>
    <cellStyle name="Calculation 2 9 2 8" xfId="1882"/>
    <cellStyle name="Calculation 2 9 2 8 2" xfId="1883"/>
    <cellStyle name="Calculation 2 9 2 8 2 2" xfId="15722"/>
    <cellStyle name="Calculation 2 9 2 8 2_4F" xfId="15723"/>
    <cellStyle name="Calculation 2 9 2 8 3" xfId="15724"/>
    <cellStyle name="Calculation 2 9 2 8_4F" xfId="15725"/>
    <cellStyle name="Calculation 2 9 2 9" xfId="1884"/>
    <cellStyle name="Calculation 2 9 2 9 2" xfId="15726"/>
    <cellStyle name="Calculation 2 9 2 9_4F" xfId="15727"/>
    <cellStyle name="Calculation 2 9 2_4F" xfId="15728"/>
    <cellStyle name="Calculation 2 9 3" xfId="1885"/>
    <cellStyle name="Calculation 2 9 3 10" xfId="15729"/>
    <cellStyle name="Calculation 2 9 3 2" xfId="1886"/>
    <cellStyle name="Calculation 2 9 3 2 2" xfId="1887"/>
    <cellStyle name="Calculation 2 9 3 2 2 2" xfId="1888"/>
    <cellStyle name="Calculation 2 9 3 2 2 2 2" xfId="15730"/>
    <cellStyle name="Calculation 2 9 3 2 2 2_4F" xfId="15731"/>
    <cellStyle name="Calculation 2 9 3 2 2 3" xfId="1889"/>
    <cellStyle name="Calculation 2 9 3 2 2 3 2" xfId="15732"/>
    <cellStyle name="Calculation 2 9 3 2 2 3_4F" xfId="15733"/>
    <cellStyle name="Calculation 2 9 3 2 2 4" xfId="15734"/>
    <cellStyle name="Calculation 2 9 3 2 2_4F" xfId="15735"/>
    <cellStyle name="Calculation 2 9 3 2 3" xfId="1890"/>
    <cellStyle name="Calculation 2 9 3 2 3 2" xfId="1891"/>
    <cellStyle name="Calculation 2 9 3 2 3 2 2" xfId="15736"/>
    <cellStyle name="Calculation 2 9 3 2 3 2_4F" xfId="15737"/>
    <cellStyle name="Calculation 2 9 3 2 3 3" xfId="15738"/>
    <cellStyle name="Calculation 2 9 3 2 3_4F" xfId="15739"/>
    <cellStyle name="Calculation 2 9 3 2 4" xfId="1892"/>
    <cellStyle name="Calculation 2 9 3 2 4 2" xfId="15740"/>
    <cellStyle name="Calculation 2 9 3 2 4_4F" xfId="15741"/>
    <cellStyle name="Calculation 2 9 3 2 5" xfId="15742"/>
    <cellStyle name="Calculation 2 9 3 2_4F" xfId="15743"/>
    <cellStyle name="Calculation 2 9 3 3" xfId="1893"/>
    <cellStyle name="Calculation 2 9 3 3 2" xfId="1894"/>
    <cellStyle name="Calculation 2 9 3 3 2 2" xfId="1895"/>
    <cellStyle name="Calculation 2 9 3 3 2 2 2" xfId="15744"/>
    <cellStyle name="Calculation 2 9 3 3 2 2_4F" xfId="15745"/>
    <cellStyle name="Calculation 2 9 3 3 2 3" xfId="1896"/>
    <cellStyle name="Calculation 2 9 3 3 2 3 2" xfId="15746"/>
    <cellStyle name="Calculation 2 9 3 3 2 3_4F" xfId="15747"/>
    <cellStyle name="Calculation 2 9 3 3 2 4" xfId="15748"/>
    <cellStyle name="Calculation 2 9 3 3 2_4F" xfId="15749"/>
    <cellStyle name="Calculation 2 9 3 3 3" xfId="1897"/>
    <cellStyle name="Calculation 2 9 3 3 3 2" xfId="1898"/>
    <cellStyle name="Calculation 2 9 3 3 3 2 2" xfId="15750"/>
    <cellStyle name="Calculation 2 9 3 3 3 2_4F" xfId="15751"/>
    <cellStyle name="Calculation 2 9 3 3 3 3" xfId="15752"/>
    <cellStyle name="Calculation 2 9 3 3 3_4F" xfId="15753"/>
    <cellStyle name="Calculation 2 9 3 3 4" xfId="1899"/>
    <cellStyle name="Calculation 2 9 3 3 4 2" xfId="15754"/>
    <cellStyle name="Calculation 2 9 3 3 4_4F" xfId="15755"/>
    <cellStyle name="Calculation 2 9 3 3 5" xfId="15756"/>
    <cellStyle name="Calculation 2 9 3 3_4F" xfId="15757"/>
    <cellStyle name="Calculation 2 9 3 4" xfId="1900"/>
    <cellStyle name="Calculation 2 9 3 4 2" xfId="1901"/>
    <cellStyle name="Calculation 2 9 3 4 2 2" xfId="1902"/>
    <cellStyle name="Calculation 2 9 3 4 2 2 2" xfId="15758"/>
    <cellStyle name="Calculation 2 9 3 4 2 2_4F" xfId="15759"/>
    <cellStyle name="Calculation 2 9 3 4 2 3" xfId="1903"/>
    <cellStyle name="Calculation 2 9 3 4 2 3 2" xfId="15760"/>
    <cellStyle name="Calculation 2 9 3 4 2 3_4F" xfId="15761"/>
    <cellStyle name="Calculation 2 9 3 4 2 4" xfId="15762"/>
    <cellStyle name="Calculation 2 9 3 4 2_4F" xfId="15763"/>
    <cellStyle name="Calculation 2 9 3 4 3" xfId="1904"/>
    <cellStyle name="Calculation 2 9 3 4 3 2" xfId="1905"/>
    <cellStyle name="Calculation 2 9 3 4 3 2 2" xfId="15764"/>
    <cellStyle name="Calculation 2 9 3 4 3 2_4F" xfId="15765"/>
    <cellStyle name="Calculation 2 9 3 4 3 3" xfId="15766"/>
    <cellStyle name="Calculation 2 9 3 4 3_4F" xfId="15767"/>
    <cellStyle name="Calculation 2 9 3 4 4" xfId="1906"/>
    <cellStyle name="Calculation 2 9 3 4 4 2" xfId="15768"/>
    <cellStyle name="Calculation 2 9 3 4 4_4F" xfId="15769"/>
    <cellStyle name="Calculation 2 9 3 4 5" xfId="15770"/>
    <cellStyle name="Calculation 2 9 3 4_4F" xfId="15771"/>
    <cellStyle name="Calculation 2 9 3 5" xfId="1907"/>
    <cellStyle name="Calculation 2 9 3 5 2" xfId="1908"/>
    <cellStyle name="Calculation 2 9 3 5 2 2" xfId="1909"/>
    <cellStyle name="Calculation 2 9 3 5 2 2 2" xfId="15772"/>
    <cellStyle name="Calculation 2 9 3 5 2 2_4F" xfId="15773"/>
    <cellStyle name="Calculation 2 9 3 5 2 3" xfId="1910"/>
    <cellStyle name="Calculation 2 9 3 5 2 3 2" xfId="15774"/>
    <cellStyle name="Calculation 2 9 3 5 2 3_4F" xfId="15775"/>
    <cellStyle name="Calculation 2 9 3 5 2 4" xfId="15776"/>
    <cellStyle name="Calculation 2 9 3 5 2_4F" xfId="15777"/>
    <cellStyle name="Calculation 2 9 3 5 3" xfId="1911"/>
    <cellStyle name="Calculation 2 9 3 5 3 2" xfId="1912"/>
    <cellStyle name="Calculation 2 9 3 5 3 2 2" xfId="15778"/>
    <cellStyle name="Calculation 2 9 3 5 3 2_4F" xfId="15779"/>
    <cellStyle name="Calculation 2 9 3 5 3 3" xfId="15780"/>
    <cellStyle name="Calculation 2 9 3 5 3_4F" xfId="15781"/>
    <cellStyle name="Calculation 2 9 3 5 4" xfId="1913"/>
    <cellStyle name="Calculation 2 9 3 5 4 2" xfId="15782"/>
    <cellStyle name="Calculation 2 9 3 5 4_4F" xfId="15783"/>
    <cellStyle name="Calculation 2 9 3 5 5" xfId="15784"/>
    <cellStyle name="Calculation 2 9 3 5_4F" xfId="15785"/>
    <cellStyle name="Calculation 2 9 3 6" xfId="1914"/>
    <cellStyle name="Calculation 2 9 3 6 2" xfId="1915"/>
    <cellStyle name="Calculation 2 9 3 6 2 2" xfId="1916"/>
    <cellStyle name="Calculation 2 9 3 6 2 2 2" xfId="15786"/>
    <cellStyle name="Calculation 2 9 3 6 2 2_4F" xfId="15787"/>
    <cellStyle name="Calculation 2 9 3 6 2 3" xfId="1917"/>
    <cellStyle name="Calculation 2 9 3 6 2 3 2" xfId="15788"/>
    <cellStyle name="Calculation 2 9 3 6 2 3_4F" xfId="15789"/>
    <cellStyle name="Calculation 2 9 3 6 2 4" xfId="15790"/>
    <cellStyle name="Calculation 2 9 3 6 2_4F" xfId="15791"/>
    <cellStyle name="Calculation 2 9 3 6 3" xfId="1918"/>
    <cellStyle name="Calculation 2 9 3 6 3 2" xfId="1919"/>
    <cellStyle name="Calculation 2 9 3 6 3 2 2" xfId="15792"/>
    <cellStyle name="Calculation 2 9 3 6 3 2_4F" xfId="15793"/>
    <cellStyle name="Calculation 2 9 3 6 3 3" xfId="15794"/>
    <cellStyle name="Calculation 2 9 3 6 3_4F" xfId="15795"/>
    <cellStyle name="Calculation 2 9 3 6 4" xfId="1920"/>
    <cellStyle name="Calculation 2 9 3 6 4 2" xfId="15796"/>
    <cellStyle name="Calculation 2 9 3 6 4_4F" xfId="15797"/>
    <cellStyle name="Calculation 2 9 3 6 5" xfId="15798"/>
    <cellStyle name="Calculation 2 9 3 6_4F" xfId="15799"/>
    <cellStyle name="Calculation 2 9 3 7" xfId="1921"/>
    <cellStyle name="Calculation 2 9 3 7 2" xfId="1922"/>
    <cellStyle name="Calculation 2 9 3 7 2 2" xfId="15800"/>
    <cellStyle name="Calculation 2 9 3 7 2_4F" xfId="15801"/>
    <cellStyle name="Calculation 2 9 3 7 3" xfId="1923"/>
    <cellStyle name="Calculation 2 9 3 7 3 2" xfId="15802"/>
    <cellStyle name="Calculation 2 9 3 7 3_4F" xfId="15803"/>
    <cellStyle name="Calculation 2 9 3 7 4" xfId="15804"/>
    <cellStyle name="Calculation 2 9 3 7_4F" xfId="15805"/>
    <cellStyle name="Calculation 2 9 3 8" xfId="1924"/>
    <cellStyle name="Calculation 2 9 3 8 2" xfId="1925"/>
    <cellStyle name="Calculation 2 9 3 8 2 2" xfId="15806"/>
    <cellStyle name="Calculation 2 9 3 8 2_4F" xfId="15807"/>
    <cellStyle name="Calculation 2 9 3 8 3" xfId="15808"/>
    <cellStyle name="Calculation 2 9 3 8_4F" xfId="15809"/>
    <cellStyle name="Calculation 2 9 3 9" xfId="1926"/>
    <cellStyle name="Calculation 2 9 3 9 2" xfId="15810"/>
    <cellStyle name="Calculation 2 9 3 9_4F" xfId="15811"/>
    <cellStyle name="Calculation 2 9 3_4F" xfId="15812"/>
    <cellStyle name="Calculation 2 9 4" xfId="1927"/>
    <cellStyle name="Calculation 2 9 4 10" xfId="15813"/>
    <cellStyle name="Calculation 2 9 4 2" xfId="1928"/>
    <cellStyle name="Calculation 2 9 4 2 2" xfId="1929"/>
    <cellStyle name="Calculation 2 9 4 2 2 2" xfId="1930"/>
    <cellStyle name="Calculation 2 9 4 2 2 2 2" xfId="15814"/>
    <cellStyle name="Calculation 2 9 4 2 2 2_4F" xfId="15815"/>
    <cellStyle name="Calculation 2 9 4 2 2 3" xfId="1931"/>
    <cellStyle name="Calculation 2 9 4 2 2 3 2" xfId="15816"/>
    <cellStyle name="Calculation 2 9 4 2 2 3_4F" xfId="15817"/>
    <cellStyle name="Calculation 2 9 4 2 2 4" xfId="15818"/>
    <cellStyle name="Calculation 2 9 4 2 2_4F" xfId="15819"/>
    <cellStyle name="Calculation 2 9 4 2 3" xfId="1932"/>
    <cellStyle name="Calculation 2 9 4 2 3 2" xfId="1933"/>
    <cellStyle name="Calculation 2 9 4 2 3 2 2" xfId="15820"/>
    <cellStyle name="Calculation 2 9 4 2 3 2_4F" xfId="15821"/>
    <cellStyle name="Calculation 2 9 4 2 3 3" xfId="15822"/>
    <cellStyle name="Calculation 2 9 4 2 3_4F" xfId="15823"/>
    <cellStyle name="Calculation 2 9 4 2 4" xfId="1934"/>
    <cellStyle name="Calculation 2 9 4 2 4 2" xfId="15824"/>
    <cellStyle name="Calculation 2 9 4 2 4_4F" xfId="15825"/>
    <cellStyle name="Calculation 2 9 4 2 5" xfId="15826"/>
    <cellStyle name="Calculation 2 9 4 2_4F" xfId="15827"/>
    <cellStyle name="Calculation 2 9 4 3" xfId="1935"/>
    <cellStyle name="Calculation 2 9 4 3 2" xfId="1936"/>
    <cellStyle name="Calculation 2 9 4 3 2 2" xfId="1937"/>
    <cellStyle name="Calculation 2 9 4 3 2 2 2" xfId="15828"/>
    <cellStyle name="Calculation 2 9 4 3 2 2_4F" xfId="15829"/>
    <cellStyle name="Calculation 2 9 4 3 2 3" xfId="1938"/>
    <cellStyle name="Calculation 2 9 4 3 2 3 2" xfId="15830"/>
    <cellStyle name="Calculation 2 9 4 3 2 3_4F" xfId="15831"/>
    <cellStyle name="Calculation 2 9 4 3 2 4" xfId="15832"/>
    <cellStyle name="Calculation 2 9 4 3 2_4F" xfId="15833"/>
    <cellStyle name="Calculation 2 9 4 3 3" xfId="1939"/>
    <cellStyle name="Calculation 2 9 4 3 3 2" xfId="1940"/>
    <cellStyle name="Calculation 2 9 4 3 3 2 2" xfId="15834"/>
    <cellStyle name="Calculation 2 9 4 3 3 2_4F" xfId="15835"/>
    <cellStyle name="Calculation 2 9 4 3 3 3" xfId="15836"/>
    <cellStyle name="Calculation 2 9 4 3 3_4F" xfId="15837"/>
    <cellStyle name="Calculation 2 9 4 3 4" xfId="1941"/>
    <cellStyle name="Calculation 2 9 4 3 4 2" xfId="15838"/>
    <cellStyle name="Calculation 2 9 4 3 4_4F" xfId="15839"/>
    <cellStyle name="Calculation 2 9 4 3 5" xfId="15840"/>
    <cellStyle name="Calculation 2 9 4 3_4F" xfId="15841"/>
    <cellStyle name="Calculation 2 9 4 4" xfId="1942"/>
    <cellStyle name="Calculation 2 9 4 4 2" xfId="1943"/>
    <cellStyle name="Calculation 2 9 4 4 2 2" xfId="1944"/>
    <cellStyle name="Calculation 2 9 4 4 2 2 2" xfId="15842"/>
    <cellStyle name="Calculation 2 9 4 4 2 2_4F" xfId="15843"/>
    <cellStyle name="Calculation 2 9 4 4 2 3" xfId="1945"/>
    <cellStyle name="Calculation 2 9 4 4 2 3 2" xfId="15844"/>
    <cellStyle name="Calculation 2 9 4 4 2 3_4F" xfId="15845"/>
    <cellStyle name="Calculation 2 9 4 4 2 4" xfId="15846"/>
    <cellStyle name="Calculation 2 9 4 4 2_4F" xfId="15847"/>
    <cellStyle name="Calculation 2 9 4 4 3" xfId="1946"/>
    <cellStyle name="Calculation 2 9 4 4 3 2" xfId="1947"/>
    <cellStyle name="Calculation 2 9 4 4 3 2 2" xfId="15848"/>
    <cellStyle name="Calculation 2 9 4 4 3 2_4F" xfId="15849"/>
    <cellStyle name="Calculation 2 9 4 4 3 3" xfId="15850"/>
    <cellStyle name="Calculation 2 9 4 4 3_4F" xfId="15851"/>
    <cellStyle name="Calculation 2 9 4 4 4" xfId="1948"/>
    <cellStyle name="Calculation 2 9 4 4 4 2" xfId="15852"/>
    <cellStyle name="Calculation 2 9 4 4 4_4F" xfId="15853"/>
    <cellStyle name="Calculation 2 9 4 4 5" xfId="15854"/>
    <cellStyle name="Calculation 2 9 4 4_4F" xfId="15855"/>
    <cellStyle name="Calculation 2 9 4 5" xfId="1949"/>
    <cellStyle name="Calculation 2 9 4 5 2" xfId="1950"/>
    <cellStyle name="Calculation 2 9 4 5 2 2" xfId="1951"/>
    <cellStyle name="Calculation 2 9 4 5 2 2 2" xfId="15856"/>
    <cellStyle name="Calculation 2 9 4 5 2 2_4F" xfId="15857"/>
    <cellStyle name="Calculation 2 9 4 5 2 3" xfId="1952"/>
    <cellStyle name="Calculation 2 9 4 5 2 3 2" xfId="15858"/>
    <cellStyle name="Calculation 2 9 4 5 2 3_4F" xfId="15859"/>
    <cellStyle name="Calculation 2 9 4 5 2 4" xfId="15860"/>
    <cellStyle name="Calculation 2 9 4 5 2_4F" xfId="15861"/>
    <cellStyle name="Calculation 2 9 4 5 3" xfId="1953"/>
    <cellStyle name="Calculation 2 9 4 5 3 2" xfId="1954"/>
    <cellStyle name="Calculation 2 9 4 5 3 2 2" xfId="15862"/>
    <cellStyle name="Calculation 2 9 4 5 3 2_4F" xfId="15863"/>
    <cellStyle name="Calculation 2 9 4 5 3 3" xfId="15864"/>
    <cellStyle name="Calculation 2 9 4 5 3_4F" xfId="15865"/>
    <cellStyle name="Calculation 2 9 4 5 4" xfId="1955"/>
    <cellStyle name="Calculation 2 9 4 5 4 2" xfId="15866"/>
    <cellStyle name="Calculation 2 9 4 5 4_4F" xfId="15867"/>
    <cellStyle name="Calculation 2 9 4 5 5" xfId="15868"/>
    <cellStyle name="Calculation 2 9 4 5_4F" xfId="15869"/>
    <cellStyle name="Calculation 2 9 4 6" xfId="1956"/>
    <cellStyle name="Calculation 2 9 4 6 2" xfId="1957"/>
    <cellStyle name="Calculation 2 9 4 6 2 2" xfId="1958"/>
    <cellStyle name="Calculation 2 9 4 6 2 2 2" xfId="15870"/>
    <cellStyle name="Calculation 2 9 4 6 2 2_4F" xfId="15871"/>
    <cellStyle name="Calculation 2 9 4 6 2 3" xfId="1959"/>
    <cellStyle name="Calculation 2 9 4 6 2 3 2" xfId="15872"/>
    <cellStyle name="Calculation 2 9 4 6 2 3_4F" xfId="15873"/>
    <cellStyle name="Calculation 2 9 4 6 2 4" xfId="15874"/>
    <cellStyle name="Calculation 2 9 4 6 2_4F" xfId="15875"/>
    <cellStyle name="Calculation 2 9 4 6 3" xfId="1960"/>
    <cellStyle name="Calculation 2 9 4 6 3 2" xfId="1961"/>
    <cellStyle name="Calculation 2 9 4 6 3 2 2" xfId="15876"/>
    <cellStyle name="Calculation 2 9 4 6 3 2_4F" xfId="15877"/>
    <cellStyle name="Calculation 2 9 4 6 3 3" xfId="15878"/>
    <cellStyle name="Calculation 2 9 4 6 3_4F" xfId="15879"/>
    <cellStyle name="Calculation 2 9 4 6 4" xfId="1962"/>
    <cellStyle name="Calculation 2 9 4 6 4 2" xfId="15880"/>
    <cellStyle name="Calculation 2 9 4 6 4_4F" xfId="15881"/>
    <cellStyle name="Calculation 2 9 4 6 5" xfId="15882"/>
    <cellStyle name="Calculation 2 9 4 6_4F" xfId="15883"/>
    <cellStyle name="Calculation 2 9 4 7" xfId="1963"/>
    <cellStyle name="Calculation 2 9 4 7 2" xfId="1964"/>
    <cellStyle name="Calculation 2 9 4 7 2 2" xfId="15884"/>
    <cellStyle name="Calculation 2 9 4 7 2_4F" xfId="15885"/>
    <cellStyle name="Calculation 2 9 4 7 3" xfId="1965"/>
    <cellStyle name="Calculation 2 9 4 7 3 2" xfId="15886"/>
    <cellStyle name="Calculation 2 9 4 7 3_4F" xfId="15887"/>
    <cellStyle name="Calculation 2 9 4 7 4" xfId="15888"/>
    <cellStyle name="Calculation 2 9 4 7_4F" xfId="15889"/>
    <cellStyle name="Calculation 2 9 4 8" xfId="1966"/>
    <cellStyle name="Calculation 2 9 4 8 2" xfId="1967"/>
    <cellStyle name="Calculation 2 9 4 8 2 2" xfId="15890"/>
    <cellStyle name="Calculation 2 9 4 8 2_4F" xfId="15891"/>
    <cellStyle name="Calculation 2 9 4 8 3" xfId="15892"/>
    <cellStyle name="Calculation 2 9 4 8_4F" xfId="15893"/>
    <cellStyle name="Calculation 2 9 4 9" xfId="1968"/>
    <cellStyle name="Calculation 2 9 4 9 2" xfId="15894"/>
    <cellStyle name="Calculation 2 9 4 9_4F" xfId="15895"/>
    <cellStyle name="Calculation 2 9 4_4F" xfId="15896"/>
    <cellStyle name="Calculation 2 9 5" xfId="1969"/>
    <cellStyle name="Calculation 2 9 5 10" xfId="15897"/>
    <cellStyle name="Calculation 2 9 5 2" xfId="1970"/>
    <cellStyle name="Calculation 2 9 5 2 2" xfId="1971"/>
    <cellStyle name="Calculation 2 9 5 2 2 2" xfId="1972"/>
    <cellStyle name="Calculation 2 9 5 2 2 2 2" xfId="15898"/>
    <cellStyle name="Calculation 2 9 5 2 2 2_4F" xfId="15899"/>
    <cellStyle name="Calculation 2 9 5 2 2 3" xfId="1973"/>
    <cellStyle name="Calculation 2 9 5 2 2 3 2" xfId="15900"/>
    <cellStyle name="Calculation 2 9 5 2 2 3_4F" xfId="15901"/>
    <cellStyle name="Calculation 2 9 5 2 2 4" xfId="15902"/>
    <cellStyle name="Calculation 2 9 5 2 2_4F" xfId="15903"/>
    <cellStyle name="Calculation 2 9 5 2 3" xfId="1974"/>
    <cellStyle name="Calculation 2 9 5 2 3 2" xfId="1975"/>
    <cellStyle name="Calculation 2 9 5 2 3 2 2" xfId="15904"/>
    <cellStyle name="Calculation 2 9 5 2 3 2_4F" xfId="15905"/>
    <cellStyle name="Calculation 2 9 5 2 3 3" xfId="15906"/>
    <cellStyle name="Calculation 2 9 5 2 3_4F" xfId="15907"/>
    <cellStyle name="Calculation 2 9 5 2 4" xfId="1976"/>
    <cellStyle name="Calculation 2 9 5 2 4 2" xfId="15908"/>
    <cellStyle name="Calculation 2 9 5 2 4_4F" xfId="15909"/>
    <cellStyle name="Calculation 2 9 5 2 5" xfId="15910"/>
    <cellStyle name="Calculation 2 9 5 2_4F" xfId="15911"/>
    <cellStyle name="Calculation 2 9 5 3" xfId="1977"/>
    <cellStyle name="Calculation 2 9 5 3 2" xfId="1978"/>
    <cellStyle name="Calculation 2 9 5 3 2 2" xfId="1979"/>
    <cellStyle name="Calculation 2 9 5 3 2 2 2" xfId="15912"/>
    <cellStyle name="Calculation 2 9 5 3 2 2_4F" xfId="15913"/>
    <cellStyle name="Calculation 2 9 5 3 2 3" xfId="1980"/>
    <cellStyle name="Calculation 2 9 5 3 2 3 2" xfId="15914"/>
    <cellStyle name="Calculation 2 9 5 3 2 3_4F" xfId="15915"/>
    <cellStyle name="Calculation 2 9 5 3 2 4" xfId="15916"/>
    <cellStyle name="Calculation 2 9 5 3 2_4F" xfId="15917"/>
    <cellStyle name="Calculation 2 9 5 3 3" xfId="1981"/>
    <cellStyle name="Calculation 2 9 5 3 3 2" xfId="1982"/>
    <cellStyle name="Calculation 2 9 5 3 3 2 2" xfId="15918"/>
    <cellStyle name="Calculation 2 9 5 3 3 2_4F" xfId="15919"/>
    <cellStyle name="Calculation 2 9 5 3 3 3" xfId="15920"/>
    <cellStyle name="Calculation 2 9 5 3 3_4F" xfId="15921"/>
    <cellStyle name="Calculation 2 9 5 3 4" xfId="1983"/>
    <cellStyle name="Calculation 2 9 5 3 4 2" xfId="15922"/>
    <cellStyle name="Calculation 2 9 5 3 4_4F" xfId="15923"/>
    <cellStyle name="Calculation 2 9 5 3 5" xfId="15924"/>
    <cellStyle name="Calculation 2 9 5 3_4F" xfId="15925"/>
    <cellStyle name="Calculation 2 9 5 4" xfId="1984"/>
    <cellStyle name="Calculation 2 9 5 4 2" xfId="1985"/>
    <cellStyle name="Calculation 2 9 5 4 2 2" xfId="1986"/>
    <cellStyle name="Calculation 2 9 5 4 2 2 2" xfId="15926"/>
    <cellStyle name="Calculation 2 9 5 4 2 2_4F" xfId="15927"/>
    <cellStyle name="Calculation 2 9 5 4 2 3" xfId="1987"/>
    <cellStyle name="Calculation 2 9 5 4 2 3 2" xfId="15928"/>
    <cellStyle name="Calculation 2 9 5 4 2 3_4F" xfId="15929"/>
    <cellStyle name="Calculation 2 9 5 4 2 4" xfId="15930"/>
    <cellStyle name="Calculation 2 9 5 4 2_4F" xfId="15931"/>
    <cellStyle name="Calculation 2 9 5 4 3" xfId="1988"/>
    <cellStyle name="Calculation 2 9 5 4 3 2" xfId="1989"/>
    <cellStyle name="Calculation 2 9 5 4 3 2 2" xfId="15932"/>
    <cellStyle name="Calculation 2 9 5 4 3 2_4F" xfId="15933"/>
    <cellStyle name="Calculation 2 9 5 4 3 3" xfId="15934"/>
    <cellStyle name="Calculation 2 9 5 4 3_4F" xfId="15935"/>
    <cellStyle name="Calculation 2 9 5 4 4" xfId="1990"/>
    <cellStyle name="Calculation 2 9 5 4 4 2" xfId="15936"/>
    <cellStyle name="Calculation 2 9 5 4 4_4F" xfId="15937"/>
    <cellStyle name="Calculation 2 9 5 4 5" xfId="15938"/>
    <cellStyle name="Calculation 2 9 5 4_4F" xfId="15939"/>
    <cellStyle name="Calculation 2 9 5 5" xfId="1991"/>
    <cellStyle name="Calculation 2 9 5 5 2" xfId="1992"/>
    <cellStyle name="Calculation 2 9 5 5 2 2" xfId="1993"/>
    <cellStyle name="Calculation 2 9 5 5 2 2 2" xfId="15940"/>
    <cellStyle name="Calculation 2 9 5 5 2 2_4F" xfId="15941"/>
    <cellStyle name="Calculation 2 9 5 5 2 3" xfId="1994"/>
    <cellStyle name="Calculation 2 9 5 5 2 3 2" xfId="15942"/>
    <cellStyle name="Calculation 2 9 5 5 2 3_4F" xfId="15943"/>
    <cellStyle name="Calculation 2 9 5 5 2 4" xfId="15944"/>
    <cellStyle name="Calculation 2 9 5 5 2_4F" xfId="15945"/>
    <cellStyle name="Calculation 2 9 5 5 3" xfId="1995"/>
    <cellStyle name="Calculation 2 9 5 5 3 2" xfId="1996"/>
    <cellStyle name="Calculation 2 9 5 5 3 2 2" xfId="15946"/>
    <cellStyle name="Calculation 2 9 5 5 3 2_4F" xfId="15947"/>
    <cellStyle name="Calculation 2 9 5 5 3 3" xfId="15948"/>
    <cellStyle name="Calculation 2 9 5 5 3_4F" xfId="15949"/>
    <cellStyle name="Calculation 2 9 5 5 4" xfId="1997"/>
    <cellStyle name="Calculation 2 9 5 5 4 2" xfId="15950"/>
    <cellStyle name="Calculation 2 9 5 5 4_4F" xfId="15951"/>
    <cellStyle name="Calculation 2 9 5 5 5" xfId="15952"/>
    <cellStyle name="Calculation 2 9 5 5_4F" xfId="15953"/>
    <cellStyle name="Calculation 2 9 5 6" xfId="1998"/>
    <cellStyle name="Calculation 2 9 5 6 2" xfId="1999"/>
    <cellStyle name="Calculation 2 9 5 6 2 2" xfId="2000"/>
    <cellStyle name="Calculation 2 9 5 6 2 2 2" xfId="15954"/>
    <cellStyle name="Calculation 2 9 5 6 2 2_4F" xfId="15955"/>
    <cellStyle name="Calculation 2 9 5 6 2 3" xfId="2001"/>
    <cellStyle name="Calculation 2 9 5 6 2 3 2" xfId="15956"/>
    <cellStyle name="Calculation 2 9 5 6 2 3_4F" xfId="15957"/>
    <cellStyle name="Calculation 2 9 5 6 2 4" xfId="15958"/>
    <cellStyle name="Calculation 2 9 5 6 2_4F" xfId="15959"/>
    <cellStyle name="Calculation 2 9 5 6 3" xfId="2002"/>
    <cellStyle name="Calculation 2 9 5 6 3 2" xfId="2003"/>
    <cellStyle name="Calculation 2 9 5 6 3 2 2" xfId="15960"/>
    <cellStyle name="Calculation 2 9 5 6 3 2_4F" xfId="15961"/>
    <cellStyle name="Calculation 2 9 5 6 3 3" xfId="15962"/>
    <cellStyle name="Calculation 2 9 5 6 3_4F" xfId="15963"/>
    <cellStyle name="Calculation 2 9 5 6 4" xfId="2004"/>
    <cellStyle name="Calculation 2 9 5 6 4 2" xfId="15964"/>
    <cellStyle name="Calculation 2 9 5 6 4_4F" xfId="15965"/>
    <cellStyle name="Calculation 2 9 5 6 5" xfId="15966"/>
    <cellStyle name="Calculation 2 9 5 6_4F" xfId="15967"/>
    <cellStyle name="Calculation 2 9 5 7" xfId="2005"/>
    <cellStyle name="Calculation 2 9 5 7 2" xfId="2006"/>
    <cellStyle name="Calculation 2 9 5 7 2 2" xfId="15968"/>
    <cellStyle name="Calculation 2 9 5 7 2_4F" xfId="15969"/>
    <cellStyle name="Calculation 2 9 5 7 3" xfId="2007"/>
    <cellStyle name="Calculation 2 9 5 7 3 2" xfId="15970"/>
    <cellStyle name="Calculation 2 9 5 7 3_4F" xfId="15971"/>
    <cellStyle name="Calculation 2 9 5 7 4" xfId="15972"/>
    <cellStyle name="Calculation 2 9 5 7_4F" xfId="15973"/>
    <cellStyle name="Calculation 2 9 5 8" xfId="2008"/>
    <cellStyle name="Calculation 2 9 5 8 2" xfId="2009"/>
    <cellStyle name="Calculation 2 9 5 8 2 2" xfId="15974"/>
    <cellStyle name="Calculation 2 9 5 8 2_4F" xfId="15975"/>
    <cellStyle name="Calculation 2 9 5 8 3" xfId="15976"/>
    <cellStyle name="Calculation 2 9 5 8_4F" xfId="15977"/>
    <cellStyle name="Calculation 2 9 5 9" xfId="2010"/>
    <cellStyle name="Calculation 2 9 5 9 2" xfId="15978"/>
    <cellStyle name="Calculation 2 9 5 9_4F" xfId="15979"/>
    <cellStyle name="Calculation 2 9 5_4F" xfId="15980"/>
    <cellStyle name="Calculation 2 9 6" xfId="2011"/>
    <cellStyle name="Calculation 2 9 6 2" xfId="2012"/>
    <cellStyle name="Calculation 2 9 6 2 2" xfId="2013"/>
    <cellStyle name="Calculation 2 9 6 2 2 2" xfId="15981"/>
    <cellStyle name="Calculation 2 9 6 2 2_4F" xfId="15982"/>
    <cellStyle name="Calculation 2 9 6 2 3" xfId="2014"/>
    <cellStyle name="Calculation 2 9 6 2 3 2" xfId="15983"/>
    <cellStyle name="Calculation 2 9 6 2 3_4F" xfId="15984"/>
    <cellStyle name="Calculation 2 9 6 2 4" xfId="15985"/>
    <cellStyle name="Calculation 2 9 6 2_4F" xfId="15986"/>
    <cellStyle name="Calculation 2 9 6 3" xfId="2015"/>
    <cellStyle name="Calculation 2 9 6 3 2" xfId="2016"/>
    <cellStyle name="Calculation 2 9 6 3 2 2" xfId="15987"/>
    <cellStyle name="Calculation 2 9 6 3 2_4F" xfId="15988"/>
    <cellStyle name="Calculation 2 9 6 3 3" xfId="15989"/>
    <cellStyle name="Calculation 2 9 6 3_4F" xfId="15990"/>
    <cellStyle name="Calculation 2 9 6 4" xfId="2017"/>
    <cellStyle name="Calculation 2 9 6 4 2" xfId="15991"/>
    <cellStyle name="Calculation 2 9 6 4_4F" xfId="15992"/>
    <cellStyle name="Calculation 2 9 6 5" xfId="15993"/>
    <cellStyle name="Calculation 2 9 6_4F" xfId="15994"/>
    <cellStyle name="Calculation 2 9 7" xfId="2018"/>
    <cellStyle name="Calculation 2 9 7 2" xfId="2019"/>
    <cellStyle name="Calculation 2 9 7 2 2" xfId="2020"/>
    <cellStyle name="Calculation 2 9 7 2 2 2" xfId="15995"/>
    <cellStyle name="Calculation 2 9 7 2 2_4F" xfId="15996"/>
    <cellStyle name="Calculation 2 9 7 2 3" xfId="2021"/>
    <cellStyle name="Calculation 2 9 7 2 3 2" xfId="15997"/>
    <cellStyle name="Calculation 2 9 7 2 3_4F" xfId="15998"/>
    <cellStyle name="Calculation 2 9 7 2 4" xfId="15999"/>
    <cellStyle name="Calculation 2 9 7 2_4F" xfId="16000"/>
    <cellStyle name="Calculation 2 9 7 3" xfId="2022"/>
    <cellStyle name="Calculation 2 9 7 3 2" xfId="2023"/>
    <cellStyle name="Calculation 2 9 7 3 2 2" xfId="16001"/>
    <cellStyle name="Calculation 2 9 7 3 2_4F" xfId="16002"/>
    <cellStyle name="Calculation 2 9 7 3 3" xfId="16003"/>
    <cellStyle name="Calculation 2 9 7 3_4F" xfId="16004"/>
    <cellStyle name="Calculation 2 9 7 4" xfId="2024"/>
    <cellStyle name="Calculation 2 9 7 4 2" xfId="16005"/>
    <cellStyle name="Calculation 2 9 7 4_4F" xfId="16006"/>
    <cellStyle name="Calculation 2 9 7 5" xfId="16007"/>
    <cellStyle name="Calculation 2 9 7_4F" xfId="16008"/>
    <cellStyle name="Calculation 2 9 8" xfId="2025"/>
    <cellStyle name="Calculation 2 9 8 2" xfId="2026"/>
    <cellStyle name="Calculation 2 9 8 2 2" xfId="2027"/>
    <cellStyle name="Calculation 2 9 8 2 2 2" xfId="16009"/>
    <cellStyle name="Calculation 2 9 8 2 2_4F" xfId="16010"/>
    <cellStyle name="Calculation 2 9 8 2 3" xfId="2028"/>
    <cellStyle name="Calculation 2 9 8 2 3 2" xfId="16011"/>
    <cellStyle name="Calculation 2 9 8 2 3_4F" xfId="16012"/>
    <cellStyle name="Calculation 2 9 8 2 4" xfId="16013"/>
    <cellStyle name="Calculation 2 9 8 2_4F" xfId="16014"/>
    <cellStyle name="Calculation 2 9 8 3" xfId="2029"/>
    <cellStyle name="Calculation 2 9 8 3 2" xfId="2030"/>
    <cellStyle name="Calculation 2 9 8 3 2 2" xfId="16015"/>
    <cellStyle name="Calculation 2 9 8 3 2_4F" xfId="16016"/>
    <cellStyle name="Calculation 2 9 8 3 3" xfId="16017"/>
    <cellStyle name="Calculation 2 9 8 3_4F" xfId="16018"/>
    <cellStyle name="Calculation 2 9 8 4" xfId="2031"/>
    <cellStyle name="Calculation 2 9 8 4 2" xfId="16019"/>
    <cellStyle name="Calculation 2 9 8 4_4F" xfId="16020"/>
    <cellStyle name="Calculation 2 9 8 5" xfId="16021"/>
    <cellStyle name="Calculation 2 9 8_4F" xfId="16022"/>
    <cellStyle name="Calculation 2 9 9" xfId="2032"/>
    <cellStyle name="Calculation 2 9 9 2" xfId="2033"/>
    <cellStyle name="Calculation 2 9 9 2 2" xfId="2034"/>
    <cellStyle name="Calculation 2 9 9 2 2 2" xfId="16023"/>
    <cellStyle name="Calculation 2 9 9 2 2_4F" xfId="16024"/>
    <cellStyle name="Calculation 2 9 9 2 3" xfId="2035"/>
    <cellStyle name="Calculation 2 9 9 2 3 2" xfId="16025"/>
    <cellStyle name="Calculation 2 9 9 2 3_4F" xfId="16026"/>
    <cellStyle name="Calculation 2 9 9 2 4" xfId="16027"/>
    <cellStyle name="Calculation 2 9 9 2_4F" xfId="16028"/>
    <cellStyle name="Calculation 2 9 9 3" xfId="2036"/>
    <cellStyle name="Calculation 2 9 9 3 2" xfId="2037"/>
    <cellStyle name="Calculation 2 9 9 3 2 2" xfId="16029"/>
    <cellStyle name="Calculation 2 9 9 3 2_4F" xfId="16030"/>
    <cellStyle name="Calculation 2 9 9 3 3" xfId="16031"/>
    <cellStyle name="Calculation 2 9 9 3_4F" xfId="16032"/>
    <cellStyle name="Calculation 2 9 9 4" xfId="2038"/>
    <cellStyle name="Calculation 2 9 9 4 2" xfId="16033"/>
    <cellStyle name="Calculation 2 9 9 4_4F" xfId="16034"/>
    <cellStyle name="Calculation 2 9 9 5" xfId="16035"/>
    <cellStyle name="Calculation 2 9 9_4F" xfId="16036"/>
    <cellStyle name="Calculation 2 9_4F" xfId="16037"/>
    <cellStyle name="Calculation 2_Table 2D depn" xfId="16038"/>
    <cellStyle name="Calculation 3" xfId="2039"/>
    <cellStyle name="Calculation 3 10" xfId="16039"/>
    <cellStyle name="Calculation 3 11" xfId="16040"/>
    <cellStyle name="Calculation 3 12" xfId="16041"/>
    <cellStyle name="Calculation 3 13" xfId="16042"/>
    <cellStyle name="Calculation 3 14" xfId="16043"/>
    <cellStyle name="Calculation 3 2" xfId="16044"/>
    <cellStyle name="Calculation 3 2 10" xfId="16045"/>
    <cellStyle name="Calculation 3 2 2" xfId="16046"/>
    <cellStyle name="Calculation 3 2 3" xfId="16047"/>
    <cellStyle name="Calculation 3 2 4" xfId="16048"/>
    <cellStyle name="Calculation 3 2 5" xfId="16049"/>
    <cellStyle name="Calculation 3 2 6" xfId="16050"/>
    <cellStyle name="Calculation 3 2 7" xfId="16051"/>
    <cellStyle name="Calculation 3 2 8" xfId="16052"/>
    <cellStyle name="Calculation 3 2 9" xfId="16053"/>
    <cellStyle name="Calculation 3 3" xfId="16054"/>
    <cellStyle name="Calculation 3 3 10" xfId="16055"/>
    <cellStyle name="Calculation 3 3 2" xfId="16056"/>
    <cellStyle name="Calculation 3 3 3" xfId="16057"/>
    <cellStyle name="Calculation 3 3 4" xfId="16058"/>
    <cellStyle name="Calculation 3 3 5" xfId="16059"/>
    <cellStyle name="Calculation 3 3 6" xfId="16060"/>
    <cellStyle name="Calculation 3 3 7" xfId="16061"/>
    <cellStyle name="Calculation 3 3 8" xfId="16062"/>
    <cellStyle name="Calculation 3 3 9" xfId="16063"/>
    <cellStyle name="Calculation 3 4" xfId="16064"/>
    <cellStyle name="Calculation 3 5" xfId="16065"/>
    <cellStyle name="Calculation 3 6" xfId="16066"/>
    <cellStyle name="Calculation 3 7" xfId="16067"/>
    <cellStyle name="Calculation 3 8" xfId="16068"/>
    <cellStyle name="Calculation 3 9" xfId="16069"/>
    <cellStyle name="Calculation 3_4F" xfId="16070"/>
    <cellStyle name="Calculation 4" xfId="2040"/>
    <cellStyle name="Calculation 4 10" xfId="16071"/>
    <cellStyle name="Calculation 4 11" xfId="16072"/>
    <cellStyle name="Calculation 4 12" xfId="16073"/>
    <cellStyle name="Calculation 4 13" xfId="16074"/>
    <cellStyle name="Calculation 4 14" xfId="16075"/>
    <cellStyle name="Calculation 4 2" xfId="16076"/>
    <cellStyle name="Calculation 4 2 10" xfId="16077"/>
    <cellStyle name="Calculation 4 2 2" xfId="16078"/>
    <cellStyle name="Calculation 4 2 3" xfId="16079"/>
    <cellStyle name="Calculation 4 2 4" xfId="16080"/>
    <cellStyle name="Calculation 4 2 5" xfId="16081"/>
    <cellStyle name="Calculation 4 2 6" xfId="16082"/>
    <cellStyle name="Calculation 4 2 7" xfId="16083"/>
    <cellStyle name="Calculation 4 2 8" xfId="16084"/>
    <cellStyle name="Calculation 4 2 9" xfId="16085"/>
    <cellStyle name="Calculation 4 3" xfId="16086"/>
    <cellStyle name="Calculation 4 3 10" xfId="16087"/>
    <cellStyle name="Calculation 4 3 2" xfId="16088"/>
    <cellStyle name="Calculation 4 3 3" xfId="16089"/>
    <cellStyle name="Calculation 4 3 4" xfId="16090"/>
    <cellStyle name="Calculation 4 3 5" xfId="16091"/>
    <cellStyle name="Calculation 4 3 6" xfId="16092"/>
    <cellStyle name="Calculation 4 3 7" xfId="16093"/>
    <cellStyle name="Calculation 4 3 8" xfId="16094"/>
    <cellStyle name="Calculation 4 3 9" xfId="16095"/>
    <cellStyle name="Calculation 4 4" xfId="16096"/>
    <cellStyle name="Calculation 4 5" xfId="16097"/>
    <cellStyle name="Calculation 4 6" xfId="16098"/>
    <cellStyle name="Calculation 4 7" xfId="16099"/>
    <cellStyle name="Calculation 4 8" xfId="16100"/>
    <cellStyle name="Calculation 4 9" xfId="16101"/>
    <cellStyle name="Calculation 4_4F" xfId="16102"/>
    <cellStyle name="Calculation 5" xfId="2041"/>
    <cellStyle name="Calculation 5 10" xfId="16103"/>
    <cellStyle name="Calculation 5 11" xfId="16104"/>
    <cellStyle name="Calculation 5 12" xfId="16105"/>
    <cellStyle name="Calculation 5 13" xfId="16106"/>
    <cellStyle name="Calculation 5 14" xfId="16107"/>
    <cellStyle name="Calculation 5 2" xfId="16108"/>
    <cellStyle name="Calculation 5 2 10" xfId="16109"/>
    <cellStyle name="Calculation 5 2 2" xfId="16110"/>
    <cellStyle name="Calculation 5 2 3" xfId="16111"/>
    <cellStyle name="Calculation 5 2 4" xfId="16112"/>
    <cellStyle name="Calculation 5 2 5" xfId="16113"/>
    <cellStyle name="Calculation 5 2 6" xfId="16114"/>
    <cellStyle name="Calculation 5 2 7" xfId="16115"/>
    <cellStyle name="Calculation 5 2 8" xfId="16116"/>
    <cellStyle name="Calculation 5 2 9" xfId="16117"/>
    <cellStyle name="Calculation 5 3" xfId="16118"/>
    <cellStyle name="Calculation 5 3 10" xfId="16119"/>
    <cellStyle name="Calculation 5 3 2" xfId="16120"/>
    <cellStyle name="Calculation 5 3 3" xfId="16121"/>
    <cellStyle name="Calculation 5 3 4" xfId="16122"/>
    <cellStyle name="Calculation 5 3 5" xfId="16123"/>
    <cellStyle name="Calculation 5 3 6" xfId="16124"/>
    <cellStyle name="Calculation 5 3 7" xfId="16125"/>
    <cellStyle name="Calculation 5 3 8" xfId="16126"/>
    <cellStyle name="Calculation 5 3 9" xfId="16127"/>
    <cellStyle name="Calculation 5 4" xfId="16128"/>
    <cellStyle name="Calculation 5 5" xfId="16129"/>
    <cellStyle name="Calculation 5 6" xfId="16130"/>
    <cellStyle name="Calculation 5 7" xfId="16131"/>
    <cellStyle name="Calculation 5 8" xfId="16132"/>
    <cellStyle name="Calculation 5 9" xfId="16133"/>
    <cellStyle name="Calculation 5_4F" xfId="16134"/>
    <cellStyle name="Calculation 6" xfId="2042"/>
    <cellStyle name="Calculation 6 10" xfId="16135"/>
    <cellStyle name="Calculation 6 11" xfId="16136"/>
    <cellStyle name="Calculation 6 12" xfId="16137"/>
    <cellStyle name="Calculation 6 13" xfId="16138"/>
    <cellStyle name="Calculation 6 14" xfId="16139"/>
    <cellStyle name="Calculation 6 2" xfId="16140"/>
    <cellStyle name="Calculation 6 2 10" xfId="16141"/>
    <cellStyle name="Calculation 6 2 2" xfId="16142"/>
    <cellStyle name="Calculation 6 2 3" xfId="16143"/>
    <cellStyle name="Calculation 6 2 4" xfId="16144"/>
    <cellStyle name="Calculation 6 2 5" xfId="16145"/>
    <cellStyle name="Calculation 6 2 6" xfId="16146"/>
    <cellStyle name="Calculation 6 2 7" xfId="16147"/>
    <cellStyle name="Calculation 6 2 8" xfId="16148"/>
    <cellStyle name="Calculation 6 2 9" xfId="16149"/>
    <cellStyle name="Calculation 6 3" xfId="16150"/>
    <cellStyle name="Calculation 6 3 10" xfId="16151"/>
    <cellStyle name="Calculation 6 3 2" xfId="16152"/>
    <cellStyle name="Calculation 6 3 3" xfId="16153"/>
    <cellStyle name="Calculation 6 3 4" xfId="16154"/>
    <cellStyle name="Calculation 6 3 5" xfId="16155"/>
    <cellStyle name="Calculation 6 3 6" xfId="16156"/>
    <cellStyle name="Calculation 6 3 7" xfId="16157"/>
    <cellStyle name="Calculation 6 3 8" xfId="16158"/>
    <cellStyle name="Calculation 6 3 9" xfId="16159"/>
    <cellStyle name="Calculation 6 4" xfId="16160"/>
    <cellStyle name="Calculation 6 5" xfId="16161"/>
    <cellStyle name="Calculation 6 6" xfId="16162"/>
    <cellStyle name="Calculation 6 7" xfId="16163"/>
    <cellStyle name="Calculation 6 8" xfId="16164"/>
    <cellStyle name="Calculation 6 9" xfId="16165"/>
    <cellStyle name="Calculation 6_4F" xfId="16166"/>
    <cellStyle name="Calculation 7" xfId="2043"/>
    <cellStyle name="Calculation 7 10" xfId="16167"/>
    <cellStyle name="Calculation 7 11" xfId="16168"/>
    <cellStyle name="Calculation 7 12" xfId="16169"/>
    <cellStyle name="Calculation 7 13" xfId="16170"/>
    <cellStyle name="Calculation 7 14" xfId="16171"/>
    <cellStyle name="Calculation 7 2" xfId="16172"/>
    <cellStyle name="Calculation 7 2 10" xfId="16173"/>
    <cellStyle name="Calculation 7 2 2" xfId="16174"/>
    <cellStyle name="Calculation 7 2 3" xfId="16175"/>
    <cellStyle name="Calculation 7 2 4" xfId="16176"/>
    <cellStyle name="Calculation 7 2 5" xfId="16177"/>
    <cellStyle name="Calculation 7 2 6" xfId="16178"/>
    <cellStyle name="Calculation 7 2 7" xfId="16179"/>
    <cellStyle name="Calculation 7 2 8" xfId="16180"/>
    <cellStyle name="Calculation 7 2 9" xfId="16181"/>
    <cellStyle name="Calculation 7 3" xfId="16182"/>
    <cellStyle name="Calculation 7 3 10" xfId="16183"/>
    <cellStyle name="Calculation 7 3 2" xfId="16184"/>
    <cellStyle name="Calculation 7 3 3" xfId="16185"/>
    <cellStyle name="Calculation 7 3 4" xfId="16186"/>
    <cellStyle name="Calculation 7 3 5" xfId="16187"/>
    <cellStyle name="Calculation 7 3 6" xfId="16188"/>
    <cellStyle name="Calculation 7 3 7" xfId="16189"/>
    <cellStyle name="Calculation 7 3 8" xfId="16190"/>
    <cellStyle name="Calculation 7 3 9" xfId="16191"/>
    <cellStyle name="Calculation 7 4" xfId="16192"/>
    <cellStyle name="Calculation 7 5" xfId="16193"/>
    <cellStyle name="Calculation 7 6" xfId="16194"/>
    <cellStyle name="Calculation 7 7" xfId="16195"/>
    <cellStyle name="Calculation 7 8" xfId="16196"/>
    <cellStyle name="Calculation 7 9" xfId="16197"/>
    <cellStyle name="Calculation 7_4F" xfId="16198"/>
    <cellStyle name="Calculation 8" xfId="2044"/>
    <cellStyle name="Calculation 8 10" xfId="16199"/>
    <cellStyle name="Calculation 8 11" xfId="16200"/>
    <cellStyle name="Calculation 8 12" xfId="16201"/>
    <cellStyle name="Calculation 8 13" xfId="16202"/>
    <cellStyle name="Calculation 8 14" xfId="16203"/>
    <cellStyle name="Calculation 8 2" xfId="16204"/>
    <cellStyle name="Calculation 8 2 10" xfId="16205"/>
    <cellStyle name="Calculation 8 2 2" xfId="16206"/>
    <cellStyle name="Calculation 8 2 3" xfId="16207"/>
    <cellStyle name="Calculation 8 2 4" xfId="16208"/>
    <cellStyle name="Calculation 8 2 5" xfId="16209"/>
    <cellStyle name="Calculation 8 2 6" xfId="16210"/>
    <cellStyle name="Calculation 8 2 7" xfId="16211"/>
    <cellStyle name="Calculation 8 2 8" xfId="16212"/>
    <cellStyle name="Calculation 8 2 9" xfId="16213"/>
    <cellStyle name="Calculation 8 3" xfId="16214"/>
    <cellStyle name="Calculation 8 3 10" xfId="16215"/>
    <cellStyle name="Calculation 8 3 2" xfId="16216"/>
    <cellStyle name="Calculation 8 3 3" xfId="16217"/>
    <cellStyle name="Calculation 8 3 4" xfId="16218"/>
    <cellStyle name="Calculation 8 3 5" xfId="16219"/>
    <cellStyle name="Calculation 8 3 6" xfId="16220"/>
    <cellStyle name="Calculation 8 3 7" xfId="16221"/>
    <cellStyle name="Calculation 8 3 8" xfId="16222"/>
    <cellStyle name="Calculation 8 3 9" xfId="16223"/>
    <cellStyle name="Calculation 8 4" xfId="16224"/>
    <cellStyle name="Calculation 8 5" xfId="16225"/>
    <cellStyle name="Calculation 8 6" xfId="16226"/>
    <cellStyle name="Calculation 8 7" xfId="16227"/>
    <cellStyle name="Calculation 8 8" xfId="16228"/>
    <cellStyle name="Calculation 8 9" xfId="16229"/>
    <cellStyle name="Calculation 8_4F" xfId="16230"/>
    <cellStyle name="Calculation 9" xfId="2045"/>
    <cellStyle name="Calculation 9 10" xfId="16231"/>
    <cellStyle name="Calculation 9 11" xfId="16232"/>
    <cellStyle name="Calculation 9 12" xfId="16233"/>
    <cellStyle name="Calculation 9 13" xfId="16234"/>
    <cellStyle name="Calculation 9 14" xfId="16235"/>
    <cellStyle name="Calculation 9 2" xfId="16236"/>
    <cellStyle name="Calculation 9 2 10" xfId="16237"/>
    <cellStyle name="Calculation 9 2 2" xfId="16238"/>
    <cellStyle name="Calculation 9 2 3" xfId="16239"/>
    <cellStyle name="Calculation 9 2 4" xfId="16240"/>
    <cellStyle name="Calculation 9 2 5" xfId="16241"/>
    <cellStyle name="Calculation 9 2 6" xfId="16242"/>
    <cellStyle name="Calculation 9 2 7" xfId="16243"/>
    <cellStyle name="Calculation 9 2 8" xfId="16244"/>
    <cellStyle name="Calculation 9 2 9" xfId="16245"/>
    <cellStyle name="Calculation 9 3" xfId="16246"/>
    <cellStyle name="Calculation 9 3 10" xfId="16247"/>
    <cellStyle name="Calculation 9 3 2" xfId="16248"/>
    <cellStyle name="Calculation 9 3 3" xfId="16249"/>
    <cellStyle name="Calculation 9 3 4" xfId="16250"/>
    <cellStyle name="Calculation 9 3 5" xfId="16251"/>
    <cellStyle name="Calculation 9 3 6" xfId="16252"/>
    <cellStyle name="Calculation 9 3 7" xfId="16253"/>
    <cellStyle name="Calculation 9 3 8" xfId="16254"/>
    <cellStyle name="Calculation 9 3 9" xfId="16255"/>
    <cellStyle name="Calculation 9 4" xfId="16256"/>
    <cellStyle name="Calculation 9 5" xfId="16257"/>
    <cellStyle name="Calculation 9 6" xfId="16258"/>
    <cellStyle name="Calculation 9 7" xfId="16259"/>
    <cellStyle name="Calculation 9 8" xfId="16260"/>
    <cellStyle name="Calculation 9 9" xfId="16261"/>
    <cellStyle name="Calculation 9_4F" xfId="16262"/>
    <cellStyle name="cf1" xfId="2046"/>
    <cellStyle name="Check Cell 2" xfId="2047"/>
    <cellStyle name="Comma" xfId="1" builtinId="3"/>
    <cellStyle name="Comma ()" xfId="2048"/>
    <cellStyle name="Comma 10" xfId="2049"/>
    <cellStyle name="Comma 10 2" xfId="2050"/>
    <cellStyle name="Comma 10 3" xfId="2051"/>
    <cellStyle name="Comma 10 4" xfId="2052"/>
    <cellStyle name="Comma 10 5" xfId="2053"/>
    <cellStyle name="Comma 10 6" xfId="2054"/>
    <cellStyle name="Comma 10 7" xfId="2055"/>
    <cellStyle name="Comma 10_4F" xfId="16263"/>
    <cellStyle name="Comma 11" xfId="2056"/>
    <cellStyle name="Comma 11 2" xfId="2057"/>
    <cellStyle name="Comma 11 3" xfId="2058"/>
    <cellStyle name="Comma 11 4" xfId="2059"/>
    <cellStyle name="Comma 11 5" xfId="2060"/>
    <cellStyle name="Comma 11 6" xfId="2061"/>
    <cellStyle name="Comma 11 7" xfId="2062"/>
    <cellStyle name="Comma 11_4F" xfId="16264"/>
    <cellStyle name="Comma 12" xfId="2063"/>
    <cellStyle name="Comma 12 2" xfId="2064"/>
    <cellStyle name="Comma 12 3" xfId="2065"/>
    <cellStyle name="Comma 12 4" xfId="2066"/>
    <cellStyle name="Comma 12 5" xfId="2067"/>
    <cellStyle name="Comma 12 6" xfId="2068"/>
    <cellStyle name="Comma 12 7" xfId="2069"/>
    <cellStyle name="Comma 12_4F" xfId="16265"/>
    <cellStyle name="Comma 13" xfId="2070"/>
    <cellStyle name="Comma 13 2" xfId="2071"/>
    <cellStyle name="Comma 13 3" xfId="2072"/>
    <cellStyle name="Comma 13 4" xfId="2073"/>
    <cellStyle name="Comma 13 5" xfId="2074"/>
    <cellStyle name="Comma 13 6" xfId="2075"/>
    <cellStyle name="Comma 13_4F" xfId="16266"/>
    <cellStyle name="Comma 14" xfId="2076"/>
    <cellStyle name="Comma 14 2" xfId="2077"/>
    <cellStyle name="Comma 14 3" xfId="2078"/>
    <cellStyle name="Comma 14 4" xfId="2079"/>
    <cellStyle name="Comma 14 5" xfId="2080"/>
    <cellStyle name="Comma 14 6" xfId="2081"/>
    <cellStyle name="Comma 14_4F" xfId="16267"/>
    <cellStyle name="Comma 15" xfId="2082"/>
    <cellStyle name="Comma 15 2" xfId="2083"/>
    <cellStyle name="Comma 15 3" xfId="2084"/>
    <cellStyle name="Comma 15 4" xfId="2085"/>
    <cellStyle name="Comma 15 5" xfId="2086"/>
    <cellStyle name="Comma 15 6" xfId="2087"/>
    <cellStyle name="Comma 15_4F" xfId="16268"/>
    <cellStyle name="Comma 16" xfId="2088"/>
    <cellStyle name="Comma 16 2" xfId="2089"/>
    <cellStyle name="Comma 16 3" xfId="2090"/>
    <cellStyle name="Comma 16 4" xfId="2091"/>
    <cellStyle name="Comma 16 5" xfId="2092"/>
    <cellStyle name="Comma 16 6" xfId="2093"/>
    <cellStyle name="Comma 16_4F" xfId="16269"/>
    <cellStyle name="Comma 17" xfId="2094"/>
    <cellStyle name="Comma 17 2" xfId="2095"/>
    <cellStyle name="Comma 17 3" xfId="2096"/>
    <cellStyle name="Comma 17 4" xfId="2097"/>
    <cellStyle name="Comma 17 5" xfId="2098"/>
    <cellStyle name="Comma 17 6" xfId="2099"/>
    <cellStyle name="Comma 17_4F" xfId="16270"/>
    <cellStyle name="Comma 18" xfId="2100"/>
    <cellStyle name="Comma 18 2" xfId="2101"/>
    <cellStyle name="Comma 18 3" xfId="2102"/>
    <cellStyle name="Comma 18 4" xfId="2103"/>
    <cellStyle name="Comma 18 5" xfId="2104"/>
    <cellStyle name="Comma 18 6" xfId="2105"/>
    <cellStyle name="Comma 18_4F" xfId="16271"/>
    <cellStyle name="Comma 19" xfId="2106"/>
    <cellStyle name="Comma 19 2" xfId="2107"/>
    <cellStyle name="Comma 19 3" xfId="2108"/>
    <cellStyle name="Comma 19 4" xfId="2109"/>
    <cellStyle name="Comma 19 5" xfId="2110"/>
    <cellStyle name="Comma 19 6" xfId="2111"/>
    <cellStyle name="Comma 19_4F" xfId="16272"/>
    <cellStyle name="Comma 2" xfId="2112"/>
    <cellStyle name="Comma 2 2" xfId="2113"/>
    <cellStyle name="Comma 2 2 2" xfId="2114"/>
    <cellStyle name="Comma 2 2 2 2" xfId="16273"/>
    <cellStyle name="Comma 2 2 2_4F" xfId="16274"/>
    <cellStyle name="Comma 2 2 3" xfId="2115"/>
    <cellStyle name="Comma 2 2 3 2" xfId="2116"/>
    <cellStyle name="Comma 2 2 3 2 2" xfId="16275"/>
    <cellStyle name="Comma 2 2 3 2_4F" xfId="16276"/>
    <cellStyle name="Comma 2 2 3 3" xfId="16277"/>
    <cellStyle name="Comma 2 2 3_4F" xfId="16278"/>
    <cellStyle name="Comma 2 2 4" xfId="2117"/>
    <cellStyle name="Comma 2 2 4 2" xfId="16279"/>
    <cellStyle name="Comma 2 2 4 3" xfId="16280"/>
    <cellStyle name="Comma 2 2 4_4F" xfId="16281"/>
    <cellStyle name="Comma 2 2 5" xfId="2118"/>
    <cellStyle name="Comma 2 2 5 2" xfId="16282"/>
    <cellStyle name="Comma 2 2 5 3" xfId="16283"/>
    <cellStyle name="Comma 2 2 5_4F" xfId="16284"/>
    <cellStyle name="Comma 2 2 6" xfId="2119"/>
    <cellStyle name="Comma 2 2 6 2" xfId="16285"/>
    <cellStyle name="Comma 2 2 6 3" xfId="16286"/>
    <cellStyle name="Comma 2 2 6_4F" xfId="16287"/>
    <cellStyle name="Comma 2 2 7" xfId="16288"/>
    <cellStyle name="Comma 2 2 7 2" xfId="16289"/>
    <cellStyle name="Comma 2 2 8" xfId="16290"/>
    <cellStyle name="Comma 2 2_4F" xfId="16291"/>
    <cellStyle name="Comma 2 3" xfId="2120"/>
    <cellStyle name="Comma 2 3 2" xfId="16292"/>
    <cellStyle name="Comma 2 3_4F" xfId="16293"/>
    <cellStyle name="Comma 2 4" xfId="2121"/>
    <cellStyle name="Comma 2 4 2" xfId="2122"/>
    <cellStyle name="Comma 2 4 2 2" xfId="16294"/>
    <cellStyle name="Comma 2 4 2_4F" xfId="16295"/>
    <cellStyle name="Comma 2 4 3" xfId="16296"/>
    <cellStyle name="Comma 2 4_4F" xfId="16297"/>
    <cellStyle name="Comma 2 5" xfId="2123"/>
    <cellStyle name="Comma 2 5 2" xfId="2124"/>
    <cellStyle name="Comma 2 5 2 2" xfId="16298"/>
    <cellStyle name="Comma 2 5 2_4F" xfId="16299"/>
    <cellStyle name="Comma 2 5 3" xfId="16300"/>
    <cellStyle name="Comma 2 5_4F" xfId="16301"/>
    <cellStyle name="Comma 2 6" xfId="2125"/>
    <cellStyle name="Comma 2 6 2" xfId="16302"/>
    <cellStyle name="Comma 2 6 3" xfId="16303"/>
    <cellStyle name="Comma 2 6_4F" xfId="16304"/>
    <cellStyle name="Comma 2 7" xfId="2126"/>
    <cellStyle name="Comma 2 7 2" xfId="16305"/>
    <cellStyle name="Comma 2 7 3" xfId="16306"/>
    <cellStyle name="Comma 2 7_4F" xfId="16307"/>
    <cellStyle name="Comma 2 8" xfId="2127"/>
    <cellStyle name="Comma 2 8 2" xfId="16308"/>
    <cellStyle name="Comma 2 9" xfId="16309"/>
    <cellStyle name="Comma 2_4F" xfId="16310"/>
    <cellStyle name="Comma 20" xfId="2128"/>
    <cellStyle name="Comma 20 2" xfId="2129"/>
    <cellStyle name="Comma 20 3" xfId="2130"/>
    <cellStyle name="Comma 20 4" xfId="2131"/>
    <cellStyle name="Comma 20 5" xfId="2132"/>
    <cellStyle name="Comma 20 6" xfId="2133"/>
    <cellStyle name="Comma 20_4F" xfId="16311"/>
    <cellStyle name="Comma 21" xfId="2134"/>
    <cellStyle name="Comma 21 2" xfId="2135"/>
    <cellStyle name="Comma 21 3" xfId="2136"/>
    <cellStyle name="Comma 21 4" xfId="2137"/>
    <cellStyle name="Comma 21 5" xfId="2138"/>
    <cellStyle name="Comma 21 6" xfId="2139"/>
    <cellStyle name="Comma 21_4F" xfId="16312"/>
    <cellStyle name="Comma 22" xfId="2140"/>
    <cellStyle name="Comma 22 2" xfId="2141"/>
    <cellStyle name="Comma 22 3" xfId="2142"/>
    <cellStyle name="Comma 22 4" xfId="2143"/>
    <cellStyle name="Comma 22 5" xfId="2144"/>
    <cellStyle name="Comma 22 6" xfId="2145"/>
    <cellStyle name="Comma 22_4F" xfId="16313"/>
    <cellStyle name="Comma 23" xfId="2146"/>
    <cellStyle name="Comma 23 2" xfId="2147"/>
    <cellStyle name="Comma 23 3" xfId="2148"/>
    <cellStyle name="Comma 23 4" xfId="2149"/>
    <cellStyle name="Comma 23 5" xfId="2150"/>
    <cellStyle name="Comma 23 6" xfId="2151"/>
    <cellStyle name="Comma 23_4F" xfId="16314"/>
    <cellStyle name="Comma 24" xfId="2152"/>
    <cellStyle name="Comma 24 2" xfId="2153"/>
    <cellStyle name="Comma 24 3" xfId="2154"/>
    <cellStyle name="Comma 24 4" xfId="2155"/>
    <cellStyle name="Comma 24 5" xfId="2156"/>
    <cellStyle name="Comma 24 6" xfId="2157"/>
    <cellStyle name="Comma 24_4F" xfId="16315"/>
    <cellStyle name="Comma 25" xfId="2158"/>
    <cellStyle name="Comma 25 2" xfId="2159"/>
    <cellStyle name="Comma 25 3" xfId="2160"/>
    <cellStyle name="Comma 25 4" xfId="2161"/>
    <cellStyle name="Comma 25 5" xfId="2162"/>
    <cellStyle name="Comma 25 6" xfId="2163"/>
    <cellStyle name="Comma 25_4F" xfId="16316"/>
    <cellStyle name="Comma 26" xfId="2164"/>
    <cellStyle name="Comma 26 2" xfId="2165"/>
    <cellStyle name="Comma 26 3" xfId="2166"/>
    <cellStyle name="Comma 26 4" xfId="2167"/>
    <cellStyle name="Comma 26 5" xfId="2168"/>
    <cellStyle name="Comma 26 6" xfId="2169"/>
    <cellStyle name="Comma 26_4F" xfId="16317"/>
    <cellStyle name="Comma 27" xfId="2170"/>
    <cellStyle name="Comma 27 2" xfId="2171"/>
    <cellStyle name="Comma 27 3" xfId="2172"/>
    <cellStyle name="Comma 27 4" xfId="2173"/>
    <cellStyle name="Comma 27 5" xfId="2174"/>
    <cellStyle name="Comma 27 6" xfId="2175"/>
    <cellStyle name="Comma 27_4F" xfId="16318"/>
    <cellStyle name="Comma 28" xfId="2176"/>
    <cellStyle name="Comma 28 2" xfId="2177"/>
    <cellStyle name="Comma 28 3" xfId="2178"/>
    <cellStyle name="Comma 28 4" xfId="2179"/>
    <cellStyle name="Comma 28 5" xfId="2180"/>
    <cellStyle name="Comma 28 6" xfId="2181"/>
    <cellStyle name="Comma 28_4F" xfId="16319"/>
    <cellStyle name="Comma 29" xfId="2182"/>
    <cellStyle name="Comma 29 2" xfId="2183"/>
    <cellStyle name="Comma 29 3" xfId="2184"/>
    <cellStyle name="Comma 29 4" xfId="2185"/>
    <cellStyle name="Comma 29 5" xfId="2186"/>
    <cellStyle name="Comma 29 6" xfId="2187"/>
    <cellStyle name="Comma 29_4F" xfId="16320"/>
    <cellStyle name="Comma 3" xfId="2188"/>
    <cellStyle name="Comma 3 10" xfId="2189"/>
    <cellStyle name="Comma 3 10 2" xfId="2190"/>
    <cellStyle name="Comma 3 10 3" xfId="2191"/>
    <cellStyle name="Comma 3 10 4" xfId="2192"/>
    <cellStyle name="Comma 3 10 5" xfId="2193"/>
    <cellStyle name="Comma 3 10 6" xfId="2194"/>
    <cellStyle name="Comma 3 10_4F" xfId="16321"/>
    <cellStyle name="Comma 3 11" xfId="2195"/>
    <cellStyle name="Comma 3 12" xfId="2196"/>
    <cellStyle name="Comma 3 13" xfId="2197"/>
    <cellStyle name="Comma 3 14" xfId="2198"/>
    <cellStyle name="Comma 3 15" xfId="2199"/>
    <cellStyle name="Comma 3 16" xfId="2200"/>
    <cellStyle name="Comma 3 2" xfId="2201"/>
    <cellStyle name="Comma 3 2 10" xfId="2202"/>
    <cellStyle name="Comma 3 2 11" xfId="2203"/>
    <cellStyle name="Comma 3 2 12" xfId="2204"/>
    <cellStyle name="Comma 3 2 2" xfId="2205"/>
    <cellStyle name="Comma 3 2 2 2" xfId="2206"/>
    <cellStyle name="Comma 3 2 2 2 2" xfId="2207"/>
    <cellStyle name="Comma 3 2 2 2_4F" xfId="16322"/>
    <cellStyle name="Comma 3 2 2 3" xfId="2208"/>
    <cellStyle name="Comma 3 2 2 4" xfId="2209"/>
    <cellStyle name="Comma 3 2 2 5" xfId="2210"/>
    <cellStyle name="Comma 3 2 2 6" xfId="2211"/>
    <cellStyle name="Comma 3 2 2 7" xfId="2212"/>
    <cellStyle name="Comma 3 2 2 8" xfId="2213"/>
    <cellStyle name="Comma 3 2 2_4F" xfId="16323"/>
    <cellStyle name="Comma 3 2 3" xfId="2214"/>
    <cellStyle name="Comma 3 2 3 2" xfId="2215"/>
    <cellStyle name="Comma 3 2 3 3" xfId="2216"/>
    <cellStyle name="Comma 3 2 3 4" xfId="2217"/>
    <cellStyle name="Comma 3 2 3 5" xfId="2218"/>
    <cellStyle name="Comma 3 2 3 6" xfId="2219"/>
    <cellStyle name="Comma 3 2 3 7" xfId="2220"/>
    <cellStyle name="Comma 3 2 3 8" xfId="2221"/>
    <cellStyle name="Comma 3 2 3_4F" xfId="16324"/>
    <cellStyle name="Comma 3 2 4" xfId="2222"/>
    <cellStyle name="Comma 3 2 4 2" xfId="2223"/>
    <cellStyle name="Comma 3 2 4 3" xfId="2224"/>
    <cellStyle name="Comma 3 2 4 4" xfId="2225"/>
    <cellStyle name="Comma 3 2 4 5" xfId="2226"/>
    <cellStyle name="Comma 3 2 4 6" xfId="2227"/>
    <cellStyle name="Comma 3 2 4 7" xfId="2228"/>
    <cellStyle name="Comma 3 2 4 8" xfId="2229"/>
    <cellStyle name="Comma 3 2 4_4F" xfId="16325"/>
    <cellStyle name="Comma 3 2 5" xfId="2230"/>
    <cellStyle name="Comma 3 2 5 2" xfId="2231"/>
    <cellStyle name="Comma 3 2 5 3" xfId="2232"/>
    <cellStyle name="Comma 3 2 5 4" xfId="2233"/>
    <cellStyle name="Comma 3 2 5 5" xfId="2234"/>
    <cellStyle name="Comma 3 2 5 6" xfId="2235"/>
    <cellStyle name="Comma 3 2 5 7" xfId="2236"/>
    <cellStyle name="Comma 3 2 5_4F" xfId="16326"/>
    <cellStyle name="Comma 3 2 6" xfId="2237"/>
    <cellStyle name="Comma 3 2 6 2" xfId="2238"/>
    <cellStyle name="Comma 3 2 6 3" xfId="2239"/>
    <cellStyle name="Comma 3 2 6 4" xfId="2240"/>
    <cellStyle name="Comma 3 2 6 5" xfId="2241"/>
    <cellStyle name="Comma 3 2 6 6" xfId="2242"/>
    <cellStyle name="Comma 3 2 6_4F" xfId="16327"/>
    <cellStyle name="Comma 3 2 7" xfId="2243"/>
    <cellStyle name="Comma 3 2 8" xfId="2244"/>
    <cellStyle name="Comma 3 2 9" xfId="2245"/>
    <cellStyle name="Comma 3 2_4F" xfId="16328"/>
    <cellStyle name="Comma 3 3" xfId="2246"/>
    <cellStyle name="Comma 3 3 10" xfId="2247"/>
    <cellStyle name="Comma 3 3 11" xfId="2248"/>
    <cellStyle name="Comma 3 3 12" xfId="2249"/>
    <cellStyle name="Comma 3 3 2" xfId="2250"/>
    <cellStyle name="Comma 3 3 2 2" xfId="2251"/>
    <cellStyle name="Comma 3 3 2 3" xfId="2252"/>
    <cellStyle name="Comma 3 3 2 4" xfId="2253"/>
    <cellStyle name="Comma 3 3 2 5" xfId="2254"/>
    <cellStyle name="Comma 3 3 2 6" xfId="2255"/>
    <cellStyle name="Comma 3 3 2 7" xfId="2256"/>
    <cellStyle name="Comma 3 3 2 8" xfId="2257"/>
    <cellStyle name="Comma 3 3 2_4F" xfId="16329"/>
    <cellStyle name="Comma 3 3 3" xfId="2258"/>
    <cellStyle name="Comma 3 3 3 2" xfId="2259"/>
    <cellStyle name="Comma 3 3 3 3" xfId="2260"/>
    <cellStyle name="Comma 3 3 3 4" xfId="2261"/>
    <cellStyle name="Comma 3 3 3 5" xfId="2262"/>
    <cellStyle name="Comma 3 3 3 6" xfId="2263"/>
    <cellStyle name="Comma 3 3 3 7" xfId="2264"/>
    <cellStyle name="Comma 3 3 3_4F" xfId="16330"/>
    <cellStyle name="Comma 3 3 4" xfId="2265"/>
    <cellStyle name="Comma 3 3 4 2" xfId="2266"/>
    <cellStyle name="Comma 3 3 4 3" xfId="2267"/>
    <cellStyle name="Comma 3 3 4 4" xfId="2268"/>
    <cellStyle name="Comma 3 3 4 5" xfId="2269"/>
    <cellStyle name="Comma 3 3 4 6" xfId="2270"/>
    <cellStyle name="Comma 3 3 4 7" xfId="2271"/>
    <cellStyle name="Comma 3 3 4_4F" xfId="16331"/>
    <cellStyle name="Comma 3 3 5" xfId="2272"/>
    <cellStyle name="Comma 3 3 5 2" xfId="2273"/>
    <cellStyle name="Comma 3 3 5 3" xfId="2274"/>
    <cellStyle name="Comma 3 3 5 4" xfId="2275"/>
    <cellStyle name="Comma 3 3 5 5" xfId="2276"/>
    <cellStyle name="Comma 3 3 5 6" xfId="2277"/>
    <cellStyle name="Comma 3 3 5 7" xfId="2278"/>
    <cellStyle name="Comma 3 3 5_4F" xfId="16332"/>
    <cellStyle name="Comma 3 3 6" xfId="2279"/>
    <cellStyle name="Comma 3 3 6 2" xfId="2280"/>
    <cellStyle name="Comma 3 3 6 3" xfId="2281"/>
    <cellStyle name="Comma 3 3 6 4" xfId="2282"/>
    <cellStyle name="Comma 3 3 6 5" xfId="2283"/>
    <cellStyle name="Comma 3 3 6 6" xfId="2284"/>
    <cellStyle name="Comma 3 3 6_4F" xfId="16333"/>
    <cellStyle name="Comma 3 3 7" xfId="2285"/>
    <cellStyle name="Comma 3 3 8" xfId="2286"/>
    <cellStyle name="Comma 3 3 9" xfId="2287"/>
    <cellStyle name="Comma 3 3_4F" xfId="16334"/>
    <cellStyle name="Comma 3 4" xfId="2288"/>
    <cellStyle name="Comma 3 4 10" xfId="2289"/>
    <cellStyle name="Comma 3 4 11" xfId="2290"/>
    <cellStyle name="Comma 3 4 12" xfId="2291"/>
    <cellStyle name="Comma 3 4 2" xfId="2292"/>
    <cellStyle name="Comma 3 4 2 2" xfId="2293"/>
    <cellStyle name="Comma 3 4 2 3" xfId="2294"/>
    <cellStyle name="Comma 3 4 2 4" xfId="2295"/>
    <cellStyle name="Comma 3 4 2 5" xfId="2296"/>
    <cellStyle name="Comma 3 4 2 6" xfId="2297"/>
    <cellStyle name="Comma 3 4 2 7" xfId="2298"/>
    <cellStyle name="Comma 3 4 2_4F" xfId="16335"/>
    <cellStyle name="Comma 3 4 3" xfId="2299"/>
    <cellStyle name="Comma 3 4 3 2" xfId="2300"/>
    <cellStyle name="Comma 3 4 3 3" xfId="2301"/>
    <cellStyle name="Comma 3 4 3 4" xfId="2302"/>
    <cellStyle name="Comma 3 4 3 5" xfId="2303"/>
    <cellStyle name="Comma 3 4 3 6" xfId="2304"/>
    <cellStyle name="Comma 3 4 3 7" xfId="2305"/>
    <cellStyle name="Comma 3 4 3_4F" xfId="16336"/>
    <cellStyle name="Comma 3 4 4" xfId="2306"/>
    <cellStyle name="Comma 3 4 4 2" xfId="2307"/>
    <cellStyle name="Comma 3 4 4 3" xfId="2308"/>
    <cellStyle name="Comma 3 4 4 4" xfId="2309"/>
    <cellStyle name="Comma 3 4 4 5" xfId="2310"/>
    <cellStyle name="Comma 3 4 4 6" xfId="2311"/>
    <cellStyle name="Comma 3 4 4 7" xfId="2312"/>
    <cellStyle name="Comma 3 4 4_4F" xfId="16337"/>
    <cellStyle name="Comma 3 4 5" xfId="2313"/>
    <cellStyle name="Comma 3 4 5 2" xfId="2314"/>
    <cellStyle name="Comma 3 4 5 3" xfId="2315"/>
    <cellStyle name="Comma 3 4 5 4" xfId="2316"/>
    <cellStyle name="Comma 3 4 5 5" xfId="2317"/>
    <cellStyle name="Comma 3 4 5 6" xfId="2318"/>
    <cellStyle name="Comma 3 4 5 7" xfId="2319"/>
    <cellStyle name="Comma 3 4 5_4F" xfId="16338"/>
    <cellStyle name="Comma 3 4 6" xfId="2320"/>
    <cellStyle name="Comma 3 4 6 2" xfId="2321"/>
    <cellStyle name="Comma 3 4 6 3" xfId="2322"/>
    <cellStyle name="Comma 3 4 6 4" xfId="2323"/>
    <cellStyle name="Comma 3 4 6 5" xfId="2324"/>
    <cellStyle name="Comma 3 4 6 6" xfId="2325"/>
    <cellStyle name="Comma 3 4 6_4F" xfId="16339"/>
    <cellStyle name="Comma 3 4 7" xfId="2326"/>
    <cellStyle name="Comma 3 4 8" xfId="2327"/>
    <cellStyle name="Comma 3 4 9" xfId="2328"/>
    <cellStyle name="Comma 3 4_4F" xfId="16340"/>
    <cellStyle name="Comma 3 5" xfId="2329"/>
    <cellStyle name="Comma 3 5 10" xfId="2330"/>
    <cellStyle name="Comma 3 5 11" xfId="2331"/>
    <cellStyle name="Comma 3 5 12" xfId="2332"/>
    <cellStyle name="Comma 3 5 2" xfId="2333"/>
    <cellStyle name="Comma 3 5 2 2" xfId="2334"/>
    <cellStyle name="Comma 3 5 2 3" xfId="2335"/>
    <cellStyle name="Comma 3 5 2 4" xfId="2336"/>
    <cellStyle name="Comma 3 5 2 5" xfId="2337"/>
    <cellStyle name="Comma 3 5 2 6" xfId="2338"/>
    <cellStyle name="Comma 3 5 2 7" xfId="2339"/>
    <cellStyle name="Comma 3 5 2_4F" xfId="16341"/>
    <cellStyle name="Comma 3 5 3" xfId="2340"/>
    <cellStyle name="Comma 3 5 3 2" xfId="2341"/>
    <cellStyle name="Comma 3 5 3 3" xfId="2342"/>
    <cellStyle name="Comma 3 5 3 4" xfId="2343"/>
    <cellStyle name="Comma 3 5 3 5" xfId="2344"/>
    <cellStyle name="Comma 3 5 3 6" xfId="2345"/>
    <cellStyle name="Comma 3 5 3 7" xfId="2346"/>
    <cellStyle name="Comma 3 5 3_4F" xfId="16342"/>
    <cellStyle name="Comma 3 5 4" xfId="2347"/>
    <cellStyle name="Comma 3 5 4 2" xfId="2348"/>
    <cellStyle name="Comma 3 5 4 3" xfId="2349"/>
    <cellStyle name="Comma 3 5 4 4" xfId="2350"/>
    <cellStyle name="Comma 3 5 4 5" xfId="2351"/>
    <cellStyle name="Comma 3 5 4 6" xfId="2352"/>
    <cellStyle name="Comma 3 5 4 7" xfId="2353"/>
    <cellStyle name="Comma 3 5 4_4F" xfId="16343"/>
    <cellStyle name="Comma 3 5 5" xfId="2354"/>
    <cellStyle name="Comma 3 5 5 2" xfId="2355"/>
    <cellStyle name="Comma 3 5 5 3" xfId="2356"/>
    <cellStyle name="Comma 3 5 5 4" xfId="2357"/>
    <cellStyle name="Comma 3 5 5 5" xfId="2358"/>
    <cellStyle name="Comma 3 5 5 6" xfId="2359"/>
    <cellStyle name="Comma 3 5 5 7" xfId="2360"/>
    <cellStyle name="Comma 3 5 5_4F" xfId="16344"/>
    <cellStyle name="Comma 3 5 6" xfId="2361"/>
    <cellStyle name="Comma 3 5 6 2" xfId="2362"/>
    <cellStyle name="Comma 3 5 6 3" xfId="2363"/>
    <cellStyle name="Comma 3 5 6 4" xfId="2364"/>
    <cellStyle name="Comma 3 5 6 5" xfId="2365"/>
    <cellStyle name="Comma 3 5 6 6" xfId="2366"/>
    <cellStyle name="Comma 3 5 6_4F" xfId="16345"/>
    <cellStyle name="Comma 3 5 7" xfId="2367"/>
    <cellStyle name="Comma 3 5 8" xfId="2368"/>
    <cellStyle name="Comma 3 5 9" xfId="2369"/>
    <cellStyle name="Comma 3 5_4F" xfId="16346"/>
    <cellStyle name="Comma 3 6" xfId="2370"/>
    <cellStyle name="Comma 3 6 2" xfId="2371"/>
    <cellStyle name="Comma 3 6 3" xfId="2372"/>
    <cellStyle name="Comma 3 6 4" xfId="2373"/>
    <cellStyle name="Comma 3 6 5" xfId="2374"/>
    <cellStyle name="Comma 3 6 6" xfId="2375"/>
    <cellStyle name="Comma 3 6 7" xfId="2376"/>
    <cellStyle name="Comma 3 6 8" xfId="2377"/>
    <cellStyle name="Comma 3 6 9" xfId="2378"/>
    <cellStyle name="Comma 3 6_4F" xfId="16347"/>
    <cellStyle name="Comma 3 7" xfId="2379"/>
    <cellStyle name="Comma 3 7 2" xfId="2380"/>
    <cellStyle name="Comma 3 7 3" xfId="2381"/>
    <cellStyle name="Comma 3 7 4" xfId="2382"/>
    <cellStyle name="Comma 3 7 5" xfId="2383"/>
    <cellStyle name="Comma 3 7 6" xfId="2384"/>
    <cellStyle name="Comma 3 7 7" xfId="2385"/>
    <cellStyle name="Comma 3 7_4F" xfId="16348"/>
    <cellStyle name="Comma 3 8" xfId="2386"/>
    <cellStyle name="Comma 3 8 2" xfId="2387"/>
    <cellStyle name="Comma 3 8 3" xfId="2388"/>
    <cellStyle name="Comma 3 8 4" xfId="2389"/>
    <cellStyle name="Comma 3 8 5" xfId="2390"/>
    <cellStyle name="Comma 3 8 6" xfId="2391"/>
    <cellStyle name="Comma 3 8 7" xfId="2392"/>
    <cellStyle name="Comma 3 8_4F" xfId="16349"/>
    <cellStyle name="Comma 3 9" xfId="2393"/>
    <cellStyle name="Comma 3 9 2" xfId="2394"/>
    <cellStyle name="Comma 3 9 3" xfId="2395"/>
    <cellStyle name="Comma 3 9 4" xfId="2396"/>
    <cellStyle name="Comma 3 9 5" xfId="2397"/>
    <cellStyle name="Comma 3 9 6" xfId="2398"/>
    <cellStyle name="Comma 3 9 7" xfId="2399"/>
    <cellStyle name="Comma 3 9_4F" xfId="16350"/>
    <cellStyle name="Comma 3_4F" xfId="16351"/>
    <cellStyle name="Comma 30" xfId="2400"/>
    <cellStyle name="Comma 31" xfId="2401"/>
    <cellStyle name="Comma 32" xfId="2402"/>
    <cellStyle name="Comma 33" xfId="2403"/>
    <cellStyle name="Comma 34" xfId="2404"/>
    <cellStyle name="Comma 35" xfId="2405"/>
    <cellStyle name="Comma 36" xfId="2406"/>
    <cellStyle name="Comma 37" xfId="2407"/>
    <cellStyle name="Comma 38" xfId="2408"/>
    <cellStyle name="Comma 39" xfId="2409"/>
    <cellStyle name="Comma 4" xfId="2410"/>
    <cellStyle name="Comma 4 10" xfId="2411"/>
    <cellStyle name="Comma 4 11" xfId="2412"/>
    <cellStyle name="Comma 4 12" xfId="2413"/>
    <cellStyle name="Comma 4 13" xfId="2414"/>
    <cellStyle name="Comma 4 14" xfId="2415"/>
    <cellStyle name="Comma 4 2" xfId="2416"/>
    <cellStyle name="Comma 4 2 2" xfId="2417"/>
    <cellStyle name="Comma 4 2 2 2" xfId="2418"/>
    <cellStyle name="Comma 4 2 2_4F" xfId="16352"/>
    <cellStyle name="Comma 4 2 3" xfId="2419"/>
    <cellStyle name="Comma 4 2 4" xfId="2420"/>
    <cellStyle name="Comma 4 2 5" xfId="2421"/>
    <cellStyle name="Comma 4 2 6" xfId="2422"/>
    <cellStyle name="Comma 4 2 7" xfId="2423"/>
    <cellStyle name="Comma 4 2 8" xfId="2424"/>
    <cellStyle name="Comma 4 2 9" xfId="12722"/>
    <cellStyle name="Comma 4 2_4F" xfId="16353"/>
    <cellStyle name="Comma 4 3" xfId="2425"/>
    <cellStyle name="Comma 4 3 2" xfId="2426"/>
    <cellStyle name="Comma 4 3 3" xfId="2427"/>
    <cellStyle name="Comma 4 3 4" xfId="2428"/>
    <cellStyle name="Comma 4 3 5" xfId="2429"/>
    <cellStyle name="Comma 4 3 6" xfId="2430"/>
    <cellStyle name="Comma 4 3 7" xfId="2431"/>
    <cellStyle name="Comma 4 3 8" xfId="2432"/>
    <cellStyle name="Comma 4 3_4F" xfId="16354"/>
    <cellStyle name="Comma 4 4" xfId="2433"/>
    <cellStyle name="Comma 4 4 2" xfId="2434"/>
    <cellStyle name="Comma 4 4 3" xfId="2435"/>
    <cellStyle name="Comma 4 4 4" xfId="2436"/>
    <cellStyle name="Comma 4 4 5" xfId="2437"/>
    <cellStyle name="Comma 4 4 6" xfId="2438"/>
    <cellStyle name="Comma 4 4 7" xfId="2439"/>
    <cellStyle name="Comma 4 4 8" xfId="2440"/>
    <cellStyle name="Comma 4 4_4F" xfId="16355"/>
    <cellStyle name="Comma 4 5" xfId="2441"/>
    <cellStyle name="Comma 4 5 2" xfId="2442"/>
    <cellStyle name="Comma 4 5 3" xfId="2443"/>
    <cellStyle name="Comma 4 5 4" xfId="2444"/>
    <cellStyle name="Comma 4 5 5" xfId="2445"/>
    <cellStyle name="Comma 4 5 6" xfId="2446"/>
    <cellStyle name="Comma 4 5 7" xfId="2447"/>
    <cellStyle name="Comma 4 5_4F" xfId="16356"/>
    <cellStyle name="Comma 4 6" xfId="2448"/>
    <cellStyle name="Comma 4 6 2" xfId="2449"/>
    <cellStyle name="Comma 4 6 3" xfId="2450"/>
    <cellStyle name="Comma 4 6 4" xfId="2451"/>
    <cellStyle name="Comma 4 6 5" xfId="2452"/>
    <cellStyle name="Comma 4 6 6" xfId="2453"/>
    <cellStyle name="Comma 4 6_4F" xfId="16357"/>
    <cellStyle name="Comma 4 7" xfId="2454"/>
    <cellStyle name="Comma 4 8" xfId="2455"/>
    <cellStyle name="Comma 4 9" xfId="2456"/>
    <cellStyle name="Comma 4_4F" xfId="16358"/>
    <cellStyle name="Comma 40" xfId="2457"/>
    <cellStyle name="Comma 41" xfId="2458"/>
    <cellStyle name="Comma 42" xfId="2459"/>
    <cellStyle name="Comma 43" xfId="2460"/>
    <cellStyle name="Comma 44" xfId="2461"/>
    <cellStyle name="Comma 45" xfId="2462"/>
    <cellStyle name="Comma 46" xfId="2463"/>
    <cellStyle name="Comma 47" xfId="2464"/>
    <cellStyle name="Comma 48" xfId="2465"/>
    <cellStyle name="Comma 49" xfId="2466"/>
    <cellStyle name="Comma 5" xfId="2467"/>
    <cellStyle name="Comma 5 10" xfId="2468"/>
    <cellStyle name="Comma 5 11" xfId="2469"/>
    <cellStyle name="Comma 5 12" xfId="2470"/>
    <cellStyle name="Comma 5 2" xfId="2471"/>
    <cellStyle name="Comma 5 2 2" xfId="2472"/>
    <cellStyle name="Comma 5 2 3" xfId="2473"/>
    <cellStyle name="Comma 5 2 4" xfId="2474"/>
    <cellStyle name="Comma 5 2 5" xfId="2475"/>
    <cellStyle name="Comma 5 2 6" xfId="2476"/>
    <cellStyle name="Comma 5 2 7" xfId="2477"/>
    <cellStyle name="Comma 5 2_4F" xfId="16359"/>
    <cellStyle name="Comma 5 3" xfId="2478"/>
    <cellStyle name="Comma 5 3 2" xfId="2479"/>
    <cellStyle name="Comma 5 3 3" xfId="2480"/>
    <cellStyle name="Comma 5 3 4" xfId="2481"/>
    <cellStyle name="Comma 5 3 5" xfId="2482"/>
    <cellStyle name="Comma 5 3 6" xfId="2483"/>
    <cellStyle name="Comma 5 3 7" xfId="2484"/>
    <cellStyle name="Comma 5 3_4F" xfId="16360"/>
    <cellStyle name="Comma 5 4" xfId="2485"/>
    <cellStyle name="Comma 5 4 2" xfId="2486"/>
    <cellStyle name="Comma 5 4 3" xfId="2487"/>
    <cellStyle name="Comma 5 4 4" xfId="2488"/>
    <cellStyle name="Comma 5 4 5" xfId="2489"/>
    <cellStyle name="Comma 5 4 6" xfId="2490"/>
    <cellStyle name="Comma 5 4 7" xfId="2491"/>
    <cellStyle name="Comma 5 4_4F" xfId="16361"/>
    <cellStyle name="Comma 5 5" xfId="2492"/>
    <cellStyle name="Comma 5 5 2" xfId="2493"/>
    <cellStyle name="Comma 5 5 3" xfId="2494"/>
    <cellStyle name="Comma 5 5 4" xfId="2495"/>
    <cellStyle name="Comma 5 5 5" xfId="2496"/>
    <cellStyle name="Comma 5 5 6" xfId="2497"/>
    <cellStyle name="Comma 5 5 7" xfId="2498"/>
    <cellStyle name="Comma 5 5_4F" xfId="16362"/>
    <cellStyle name="Comma 5 6" xfId="2499"/>
    <cellStyle name="Comma 5 6 2" xfId="2500"/>
    <cellStyle name="Comma 5 6 3" xfId="2501"/>
    <cellStyle name="Comma 5 6 4" xfId="2502"/>
    <cellStyle name="Comma 5 6 5" xfId="2503"/>
    <cellStyle name="Comma 5 6 6" xfId="2504"/>
    <cellStyle name="Comma 5 6_4F" xfId="16363"/>
    <cellStyle name="Comma 5 7" xfId="2505"/>
    <cellStyle name="Comma 5 8" xfId="2506"/>
    <cellStyle name="Comma 5 9" xfId="2507"/>
    <cellStyle name="Comma 5_4F" xfId="16364"/>
    <cellStyle name="Comma 50" xfId="2508"/>
    <cellStyle name="Comma 51" xfId="2509"/>
    <cellStyle name="Comma 52" xfId="2510"/>
    <cellStyle name="Comma 53" xfId="2511"/>
    <cellStyle name="Comma 54" xfId="2512"/>
    <cellStyle name="Comma 55" xfId="2513"/>
    <cellStyle name="Comma 56" xfId="2514"/>
    <cellStyle name="Comma 57" xfId="2515"/>
    <cellStyle name="Comma 58" xfId="2516"/>
    <cellStyle name="Comma 59" xfId="2517"/>
    <cellStyle name="Comma 6" xfId="2518"/>
    <cellStyle name="Comma 6 10" xfId="2519"/>
    <cellStyle name="Comma 6 11" xfId="2520"/>
    <cellStyle name="Comma 6 2" xfId="2521"/>
    <cellStyle name="Comma 6 2 2" xfId="2522"/>
    <cellStyle name="Comma 6 2 3" xfId="2523"/>
    <cellStyle name="Comma 6 2 4" xfId="2524"/>
    <cellStyle name="Comma 6 2 5" xfId="2525"/>
    <cellStyle name="Comma 6 2 6" xfId="2526"/>
    <cellStyle name="Comma 6 2 7" xfId="2527"/>
    <cellStyle name="Comma 6 2_4F" xfId="16365"/>
    <cellStyle name="Comma 6 3" xfId="2528"/>
    <cellStyle name="Comma 6 3 2" xfId="2529"/>
    <cellStyle name="Comma 6 3 3" xfId="2530"/>
    <cellStyle name="Comma 6 3 4" xfId="2531"/>
    <cellStyle name="Comma 6 3 5" xfId="2532"/>
    <cellStyle name="Comma 6 3 6" xfId="2533"/>
    <cellStyle name="Comma 6 3 7" xfId="2534"/>
    <cellStyle name="Comma 6 3_4F" xfId="16366"/>
    <cellStyle name="Comma 6 4" xfId="2535"/>
    <cellStyle name="Comma 6 4 2" xfId="2536"/>
    <cellStyle name="Comma 6 4 3" xfId="2537"/>
    <cellStyle name="Comma 6 4 4" xfId="2538"/>
    <cellStyle name="Comma 6 4 5" xfId="2539"/>
    <cellStyle name="Comma 6 4 6" xfId="2540"/>
    <cellStyle name="Comma 6 4 7" xfId="2541"/>
    <cellStyle name="Comma 6 4_4F" xfId="16367"/>
    <cellStyle name="Comma 6 5" xfId="2542"/>
    <cellStyle name="Comma 6 5 2" xfId="2543"/>
    <cellStyle name="Comma 6 5 3" xfId="2544"/>
    <cellStyle name="Comma 6 5 4" xfId="2545"/>
    <cellStyle name="Comma 6 5 5" xfId="2546"/>
    <cellStyle name="Comma 6 5 6" xfId="2547"/>
    <cellStyle name="Comma 6 5 7" xfId="2548"/>
    <cellStyle name="Comma 6 5_4F" xfId="16368"/>
    <cellStyle name="Comma 6 6" xfId="2549"/>
    <cellStyle name="Comma 6 6 2" xfId="2550"/>
    <cellStyle name="Comma 6 6 3" xfId="2551"/>
    <cellStyle name="Comma 6 6 4" xfId="2552"/>
    <cellStyle name="Comma 6 6 5" xfId="2553"/>
    <cellStyle name="Comma 6 6 6" xfId="2554"/>
    <cellStyle name="Comma 6 6_4F" xfId="16369"/>
    <cellStyle name="Comma 6 7" xfId="2555"/>
    <cellStyle name="Comma 6 8" xfId="2556"/>
    <cellStyle name="Comma 6 9" xfId="2557"/>
    <cellStyle name="Comma 6_4F" xfId="16370"/>
    <cellStyle name="Comma 60" xfId="2558"/>
    <cellStyle name="Comma 61" xfId="2559"/>
    <cellStyle name="Comma 62" xfId="2560"/>
    <cellStyle name="Comma 63" xfId="2561"/>
    <cellStyle name="Comma 64" xfId="2562"/>
    <cellStyle name="Comma 65" xfId="2563"/>
    <cellStyle name="Comma 66" xfId="2564"/>
    <cellStyle name="Comma 67" xfId="12713"/>
    <cellStyle name="Comma 67 2" xfId="16371"/>
    <cellStyle name="Comma 68" xfId="12723"/>
    <cellStyle name="Comma 68 2" xfId="16372"/>
    <cellStyle name="Comma 69" xfId="6"/>
    <cellStyle name="Comma 69 2" xfId="16373"/>
    <cellStyle name="Comma 7" xfId="2565"/>
    <cellStyle name="Comma 7 10" xfId="2566"/>
    <cellStyle name="Comma 7 11" xfId="2567"/>
    <cellStyle name="Comma 7 2" xfId="2568"/>
    <cellStyle name="Comma 7 2 2" xfId="2569"/>
    <cellStyle name="Comma 7 2 3" xfId="2570"/>
    <cellStyle name="Comma 7 2 4" xfId="2571"/>
    <cellStyle name="Comma 7 2 5" xfId="2572"/>
    <cellStyle name="Comma 7 2 6" xfId="2573"/>
    <cellStyle name="Comma 7 2 7" xfId="2574"/>
    <cellStyle name="Comma 7 2_4F" xfId="16374"/>
    <cellStyle name="Comma 7 3" xfId="2575"/>
    <cellStyle name="Comma 7 3 2" xfId="2576"/>
    <cellStyle name="Comma 7 3 3" xfId="2577"/>
    <cellStyle name="Comma 7 3 4" xfId="2578"/>
    <cellStyle name="Comma 7 3 5" xfId="2579"/>
    <cellStyle name="Comma 7 3 6" xfId="2580"/>
    <cellStyle name="Comma 7 3 7" xfId="2581"/>
    <cellStyle name="Comma 7 3_4F" xfId="16375"/>
    <cellStyle name="Comma 7 4" xfId="2582"/>
    <cellStyle name="Comma 7 4 2" xfId="2583"/>
    <cellStyle name="Comma 7 4 3" xfId="2584"/>
    <cellStyle name="Comma 7 4 4" xfId="2585"/>
    <cellStyle name="Comma 7 4 5" xfId="2586"/>
    <cellStyle name="Comma 7 4 6" xfId="2587"/>
    <cellStyle name="Comma 7 4 7" xfId="2588"/>
    <cellStyle name="Comma 7 4_4F" xfId="16376"/>
    <cellStyle name="Comma 7 5" xfId="2589"/>
    <cellStyle name="Comma 7 5 2" xfId="2590"/>
    <cellStyle name="Comma 7 5 3" xfId="2591"/>
    <cellStyle name="Comma 7 5 4" xfId="2592"/>
    <cellStyle name="Comma 7 5 5" xfId="2593"/>
    <cellStyle name="Comma 7 5 6" xfId="2594"/>
    <cellStyle name="Comma 7 5 7" xfId="2595"/>
    <cellStyle name="Comma 7 5_4F" xfId="16377"/>
    <cellStyle name="Comma 7 6" xfId="2596"/>
    <cellStyle name="Comma 7 6 2" xfId="2597"/>
    <cellStyle name="Comma 7 6 3" xfId="2598"/>
    <cellStyle name="Comma 7 6 4" xfId="2599"/>
    <cellStyle name="Comma 7 6 5" xfId="2600"/>
    <cellStyle name="Comma 7 6 6" xfId="2601"/>
    <cellStyle name="Comma 7 6_4F" xfId="16378"/>
    <cellStyle name="Comma 7 7" xfId="2602"/>
    <cellStyle name="Comma 7 8" xfId="2603"/>
    <cellStyle name="Comma 7 9" xfId="2604"/>
    <cellStyle name="Comma 7_4F" xfId="16379"/>
    <cellStyle name="Comma 70" xfId="12731"/>
    <cellStyle name="Comma 71" xfId="12749"/>
    <cellStyle name="Comma 72" xfId="16380"/>
    <cellStyle name="Comma 73" xfId="16381"/>
    <cellStyle name="Comma 74" xfId="16382"/>
    <cellStyle name="Comma 75" xfId="16383"/>
    <cellStyle name="Comma 76" xfId="16384"/>
    <cellStyle name="Comma 77" xfId="16385"/>
    <cellStyle name="Comma 78" xfId="16386"/>
    <cellStyle name="Comma 79" xfId="16387"/>
    <cellStyle name="Comma 8" xfId="2605"/>
    <cellStyle name="Comma 8 10" xfId="2606"/>
    <cellStyle name="Comma 8 11" xfId="2607"/>
    <cellStyle name="Comma 8 2" xfId="2608"/>
    <cellStyle name="Comma 8 2 2" xfId="2609"/>
    <cellStyle name="Comma 8 2 3" xfId="2610"/>
    <cellStyle name="Comma 8 2 4" xfId="2611"/>
    <cellStyle name="Comma 8 2 5" xfId="2612"/>
    <cellStyle name="Comma 8 2 6" xfId="2613"/>
    <cellStyle name="Comma 8 2 7" xfId="2614"/>
    <cellStyle name="Comma 8 2_4F" xfId="16388"/>
    <cellStyle name="Comma 8 3" xfId="2615"/>
    <cellStyle name="Comma 8 3 2" xfId="2616"/>
    <cellStyle name="Comma 8 3 3" xfId="2617"/>
    <cellStyle name="Comma 8 3 4" xfId="2618"/>
    <cellStyle name="Comma 8 3 5" xfId="2619"/>
    <cellStyle name="Comma 8 3 6" xfId="2620"/>
    <cellStyle name="Comma 8 3 7" xfId="2621"/>
    <cellStyle name="Comma 8 3_4F" xfId="16389"/>
    <cellStyle name="Comma 8 4" xfId="2622"/>
    <cellStyle name="Comma 8 4 2" xfId="2623"/>
    <cellStyle name="Comma 8 4 3" xfId="2624"/>
    <cellStyle name="Comma 8 4 4" xfId="2625"/>
    <cellStyle name="Comma 8 4 5" xfId="2626"/>
    <cellStyle name="Comma 8 4 6" xfId="2627"/>
    <cellStyle name="Comma 8 4 7" xfId="2628"/>
    <cellStyle name="Comma 8 4_4F" xfId="16390"/>
    <cellStyle name="Comma 8 5" xfId="2629"/>
    <cellStyle name="Comma 8 5 2" xfId="2630"/>
    <cellStyle name="Comma 8 5 3" xfId="2631"/>
    <cellStyle name="Comma 8 5 4" xfId="2632"/>
    <cellStyle name="Comma 8 5 5" xfId="2633"/>
    <cellStyle name="Comma 8 5 6" xfId="2634"/>
    <cellStyle name="Comma 8 5 7" xfId="2635"/>
    <cellStyle name="Comma 8 5_4F" xfId="16391"/>
    <cellStyle name="Comma 8 6" xfId="2636"/>
    <cellStyle name="Comma 8 6 2" xfId="2637"/>
    <cellStyle name="Comma 8 6 3" xfId="2638"/>
    <cellStyle name="Comma 8 6 4" xfId="2639"/>
    <cellStyle name="Comma 8 6 5" xfId="2640"/>
    <cellStyle name="Comma 8 6 6" xfId="2641"/>
    <cellStyle name="Comma 8 6_4F" xfId="16392"/>
    <cellStyle name="Comma 8 7" xfId="2642"/>
    <cellStyle name="Comma 8 8" xfId="2643"/>
    <cellStyle name="Comma 8 9" xfId="2644"/>
    <cellStyle name="Comma 8_4F" xfId="16393"/>
    <cellStyle name="Comma 80" xfId="12725"/>
    <cellStyle name="Comma 81" xfId="12727"/>
    <cellStyle name="Comma 82" xfId="12729"/>
    <cellStyle name="Comma 83" xfId="26660"/>
    <cellStyle name="Comma 84" xfId="26662"/>
    <cellStyle name="Comma 85" xfId="26665"/>
    <cellStyle name="Comma 9" xfId="2645"/>
    <cellStyle name="Comma 9 2" xfId="2646"/>
    <cellStyle name="Comma 9 3" xfId="2647"/>
    <cellStyle name="Comma 9 4" xfId="2648"/>
    <cellStyle name="Comma 9 5" xfId="2649"/>
    <cellStyle name="Comma 9 6" xfId="2650"/>
    <cellStyle name="Comma 9 7" xfId="2651"/>
    <cellStyle name="Comma 9_4F" xfId="16394"/>
    <cellStyle name="Descriptor text" xfId="2652"/>
    <cellStyle name="Error" xfId="2653"/>
    <cellStyle name="Explanatory Text 2" xfId="2654"/>
    <cellStyle name="Fountain Col Header" xfId="2655"/>
    <cellStyle name="Fountain Col Header 2" xfId="2656"/>
    <cellStyle name="Fountain Col Header_4F" xfId="16395"/>
    <cellStyle name="Fountain Error" xfId="2657"/>
    <cellStyle name="Fountain Error 2" xfId="2658"/>
    <cellStyle name="Fountain Error 2 2" xfId="16396"/>
    <cellStyle name="Fountain Error 2_4F" xfId="16397"/>
    <cellStyle name="Fountain Error 3" xfId="16398"/>
    <cellStyle name="Fountain Error_4F" xfId="16399"/>
    <cellStyle name="Fountain Input" xfId="2659"/>
    <cellStyle name="Fountain Input 10" xfId="2660"/>
    <cellStyle name="Fountain Input 10 2" xfId="2661"/>
    <cellStyle name="Fountain Input 10 2 2" xfId="2662"/>
    <cellStyle name="Fountain Input 10 2 2 2" xfId="16400"/>
    <cellStyle name="Fountain Input 10 2 2 3" xfId="16401"/>
    <cellStyle name="Fountain Input 10 2 2_4F" xfId="16402"/>
    <cellStyle name="Fountain Input 10 2 3" xfId="16403"/>
    <cellStyle name="Fountain Input 10 2 4" xfId="16404"/>
    <cellStyle name="Fountain Input 10 2 5" xfId="16405"/>
    <cellStyle name="Fountain Input 10 2_4F" xfId="16406"/>
    <cellStyle name="Fountain Input 10 3" xfId="2663"/>
    <cellStyle name="Fountain Input 10 3 2" xfId="2664"/>
    <cellStyle name="Fountain Input 10 3 2 2" xfId="16407"/>
    <cellStyle name="Fountain Input 10 3 2 3" xfId="16408"/>
    <cellStyle name="Fountain Input 10 3 2_4F" xfId="16409"/>
    <cellStyle name="Fountain Input 10 3 3" xfId="16410"/>
    <cellStyle name="Fountain Input 10 3 4" xfId="16411"/>
    <cellStyle name="Fountain Input 10 3_4F" xfId="16412"/>
    <cellStyle name="Fountain Input 10 4" xfId="2665"/>
    <cellStyle name="Fountain Input 10 4 2" xfId="16413"/>
    <cellStyle name="Fountain Input 10 4 3" xfId="16414"/>
    <cellStyle name="Fountain Input 10 4_4F" xfId="16415"/>
    <cellStyle name="Fountain Input 10 5" xfId="16416"/>
    <cellStyle name="Fountain Input 10 6" xfId="16417"/>
    <cellStyle name="Fountain Input 10_4F" xfId="16418"/>
    <cellStyle name="Fountain Input 11" xfId="2666"/>
    <cellStyle name="Fountain Input 11 2" xfId="16419"/>
    <cellStyle name="Fountain Input 11 3" xfId="16420"/>
    <cellStyle name="Fountain Input 11_4F" xfId="16421"/>
    <cellStyle name="Fountain Input 12" xfId="2667"/>
    <cellStyle name="Fountain Input 12 2" xfId="16422"/>
    <cellStyle name="Fountain Input 12 3" xfId="16423"/>
    <cellStyle name="Fountain Input 12_4F" xfId="16424"/>
    <cellStyle name="Fountain Input 13" xfId="16425"/>
    <cellStyle name="Fountain Input 14" xfId="16426"/>
    <cellStyle name="Fountain Input 2" xfId="2668"/>
    <cellStyle name="Fountain Input 2 10" xfId="2669"/>
    <cellStyle name="Fountain Input 2 10 2" xfId="2670"/>
    <cellStyle name="Fountain Input 2 10 2 2" xfId="2671"/>
    <cellStyle name="Fountain Input 2 10 2 2 2" xfId="2672"/>
    <cellStyle name="Fountain Input 2 10 2 2 2 2" xfId="16427"/>
    <cellStyle name="Fountain Input 2 10 2 2 2 3" xfId="16428"/>
    <cellStyle name="Fountain Input 2 10 2 2 2_4F" xfId="16429"/>
    <cellStyle name="Fountain Input 2 10 2 2 3" xfId="16430"/>
    <cellStyle name="Fountain Input 2 10 2 2 4" xfId="16431"/>
    <cellStyle name="Fountain Input 2 10 2 2 5" xfId="16432"/>
    <cellStyle name="Fountain Input 2 10 2 2_4F" xfId="16433"/>
    <cellStyle name="Fountain Input 2 10 2 3" xfId="16434"/>
    <cellStyle name="Fountain Input 2 10 2 4" xfId="16435"/>
    <cellStyle name="Fountain Input 2 10 2_4F" xfId="16436"/>
    <cellStyle name="Fountain Input 2 10 3" xfId="2673"/>
    <cellStyle name="Fountain Input 2 10 3 2" xfId="2674"/>
    <cellStyle name="Fountain Input 2 10 3 2 2" xfId="16437"/>
    <cellStyle name="Fountain Input 2 10 3 2 3" xfId="16438"/>
    <cellStyle name="Fountain Input 2 10 3 2_4F" xfId="16439"/>
    <cellStyle name="Fountain Input 2 10 3 3" xfId="16440"/>
    <cellStyle name="Fountain Input 2 10 3 4" xfId="16441"/>
    <cellStyle name="Fountain Input 2 10 3 5" xfId="16442"/>
    <cellStyle name="Fountain Input 2 10 3_4F" xfId="16443"/>
    <cellStyle name="Fountain Input 2 10 4" xfId="16444"/>
    <cellStyle name="Fountain Input 2 10 5" xfId="16445"/>
    <cellStyle name="Fountain Input 2 10_4F" xfId="16446"/>
    <cellStyle name="Fountain Input 2 11" xfId="2675"/>
    <cellStyle name="Fountain Input 2 11 2" xfId="2676"/>
    <cellStyle name="Fountain Input 2 11 2 2" xfId="2677"/>
    <cellStyle name="Fountain Input 2 11 2 2 2" xfId="2678"/>
    <cellStyle name="Fountain Input 2 11 2 2 2 2" xfId="16447"/>
    <cellStyle name="Fountain Input 2 11 2 2 2 3" xfId="16448"/>
    <cellStyle name="Fountain Input 2 11 2 2 2_4F" xfId="16449"/>
    <cellStyle name="Fountain Input 2 11 2 2 3" xfId="16450"/>
    <cellStyle name="Fountain Input 2 11 2 2 4" xfId="16451"/>
    <cellStyle name="Fountain Input 2 11 2 2 5" xfId="16452"/>
    <cellStyle name="Fountain Input 2 11 2 2_4F" xfId="16453"/>
    <cellStyle name="Fountain Input 2 11 2 3" xfId="16454"/>
    <cellStyle name="Fountain Input 2 11 2 4" xfId="16455"/>
    <cellStyle name="Fountain Input 2 11 2_4F" xfId="16456"/>
    <cellStyle name="Fountain Input 2 11 3" xfId="2679"/>
    <cellStyle name="Fountain Input 2 11 3 2" xfId="2680"/>
    <cellStyle name="Fountain Input 2 11 3 2 2" xfId="16457"/>
    <cellStyle name="Fountain Input 2 11 3 2 3" xfId="16458"/>
    <cellStyle name="Fountain Input 2 11 3 2_4F" xfId="16459"/>
    <cellStyle name="Fountain Input 2 11 3 3" xfId="16460"/>
    <cellStyle name="Fountain Input 2 11 3 4" xfId="16461"/>
    <cellStyle name="Fountain Input 2 11 3 5" xfId="16462"/>
    <cellStyle name="Fountain Input 2 11 3_4F" xfId="16463"/>
    <cellStyle name="Fountain Input 2 11 4" xfId="16464"/>
    <cellStyle name="Fountain Input 2 11 5" xfId="16465"/>
    <cellStyle name="Fountain Input 2 11_4F" xfId="16466"/>
    <cellStyle name="Fountain Input 2 12" xfId="2681"/>
    <cellStyle name="Fountain Input 2 12 2" xfId="2682"/>
    <cellStyle name="Fountain Input 2 12 2 2" xfId="2683"/>
    <cellStyle name="Fountain Input 2 12 2 2 2" xfId="16467"/>
    <cellStyle name="Fountain Input 2 12 2 2 3" xfId="16468"/>
    <cellStyle name="Fountain Input 2 12 2 2_4F" xfId="16469"/>
    <cellStyle name="Fountain Input 2 12 2 3" xfId="16470"/>
    <cellStyle name="Fountain Input 2 12 2 4" xfId="16471"/>
    <cellStyle name="Fountain Input 2 12 2 5" xfId="16472"/>
    <cellStyle name="Fountain Input 2 12 2_4F" xfId="16473"/>
    <cellStyle name="Fountain Input 2 12 3" xfId="16474"/>
    <cellStyle name="Fountain Input 2 12 4" xfId="16475"/>
    <cellStyle name="Fountain Input 2 12_4F" xfId="16476"/>
    <cellStyle name="Fountain Input 2 13" xfId="2684"/>
    <cellStyle name="Fountain Input 2 13 2" xfId="2685"/>
    <cellStyle name="Fountain Input 2 13 2 2" xfId="16477"/>
    <cellStyle name="Fountain Input 2 13 2 3" xfId="16478"/>
    <cellStyle name="Fountain Input 2 13 2_4F" xfId="16479"/>
    <cellStyle name="Fountain Input 2 13 3" xfId="16480"/>
    <cellStyle name="Fountain Input 2 13 4" xfId="16481"/>
    <cellStyle name="Fountain Input 2 13 5" xfId="16482"/>
    <cellStyle name="Fountain Input 2 13_4F" xfId="16483"/>
    <cellStyle name="Fountain Input 2 14" xfId="16484"/>
    <cellStyle name="Fountain Input 2 15" xfId="16485"/>
    <cellStyle name="Fountain Input 2 2" xfId="2686"/>
    <cellStyle name="Fountain Input 2 2 10" xfId="16486"/>
    <cellStyle name="Fountain Input 2 2 2" xfId="2687"/>
    <cellStyle name="Fountain Input 2 2 2 2" xfId="2688"/>
    <cellStyle name="Fountain Input 2 2 2 2 2" xfId="2689"/>
    <cellStyle name="Fountain Input 2 2 2 2 2 2" xfId="2690"/>
    <cellStyle name="Fountain Input 2 2 2 2 2 2 2" xfId="16487"/>
    <cellStyle name="Fountain Input 2 2 2 2 2 2 3" xfId="16488"/>
    <cellStyle name="Fountain Input 2 2 2 2 2 2_4F" xfId="16489"/>
    <cellStyle name="Fountain Input 2 2 2 2 2 3" xfId="16490"/>
    <cellStyle name="Fountain Input 2 2 2 2 2 4" xfId="16491"/>
    <cellStyle name="Fountain Input 2 2 2 2 2 5" xfId="16492"/>
    <cellStyle name="Fountain Input 2 2 2 2 2_4F" xfId="16493"/>
    <cellStyle name="Fountain Input 2 2 2 2 3" xfId="16494"/>
    <cellStyle name="Fountain Input 2 2 2 2 4" xfId="16495"/>
    <cellStyle name="Fountain Input 2 2 2 2_4F" xfId="16496"/>
    <cellStyle name="Fountain Input 2 2 2 3" xfId="2691"/>
    <cellStyle name="Fountain Input 2 2 2 3 2" xfId="2692"/>
    <cellStyle name="Fountain Input 2 2 2 3 2 2" xfId="16497"/>
    <cellStyle name="Fountain Input 2 2 2 3 2 3" xfId="16498"/>
    <cellStyle name="Fountain Input 2 2 2 3 2_4F" xfId="16499"/>
    <cellStyle name="Fountain Input 2 2 2 3 3" xfId="16500"/>
    <cellStyle name="Fountain Input 2 2 2 3 4" xfId="16501"/>
    <cellStyle name="Fountain Input 2 2 2 3 5" xfId="16502"/>
    <cellStyle name="Fountain Input 2 2 2 3_4F" xfId="16503"/>
    <cellStyle name="Fountain Input 2 2 2 4" xfId="16504"/>
    <cellStyle name="Fountain Input 2 2 2 5" xfId="16505"/>
    <cellStyle name="Fountain Input 2 2 2_4F" xfId="16506"/>
    <cellStyle name="Fountain Input 2 2 3" xfId="2693"/>
    <cellStyle name="Fountain Input 2 2 3 2" xfId="2694"/>
    <cellStyle name="Fountain Input 2 2 3 2 2" xfId="2695"/>
    <cellStyle name="Fountain Input 2 2 3 2 2 2" xfId="2696"/>
    <cellStyle name="Fountain Input 2 2 3 2 2 2 2" xfId="16507"/>
    <cellStyle name="Fountain Input 2 2 3 2 2 2 3" xfId="16508"/>
    <cellStyle name="Fountain Input 2 2 3 2 2 2_4F" xfId="16509"/>
    <cellStyle name="Fountain Input 2 2 3 2 2 3" xfId="16510"/>
    <cellStyle name="Fountain Input 2 2 3 2 2 4" xfId="16511"/>
    <cellStyle name="Fountain Input 2 2 3 2 2 5" xfId="16512"/>
    <cellStyle name="Fountain Input 2 2 3 2 2_4F" xfId="16513"/>
    <cellStyle name="Fountain Input 2 2 3 2 3" xfId="16514"/>
    <cellStyle name="Fountain Input 2 2 3 2 4" xfId="16515"/>
    <cellStyle name="Fountain Input 2 2 3 2_4F" xfId="16516"/>
    <cellStyle name="Fountain Input 2 2 3 3" xfId="2697"/>
    <cellStyle name="Fountain Input 2 2 3 3 2" xfId="2698"/>
    <cellStyle name="Fountain Input 2 2 3 3 2 2" xfId="16517"/>
    <cellStyle name="Fountain Input 2 2 3 3 2 3" xfId="16518"/>
    <cellStyle name="Fountain Input 2 2 3 3 2_4F" xfId="16519"/>
    <cellStyle name="Fountain Input 2 2 3 3 3" xfId="16520"/>
    <cellStyle name="Fountain Input 2 2 3 3 4" xfId="16521"/>
    <cellStyle name="Fountain Input 2 2 3 3 5" xfId="16522"/>
    <cellStyle name="Fountain Input 2 2 3 3_4F" xfId="16523"/>
    <cellStyle name="Fountain Input 2 2 3 4" xfId="16524"/>
    <cellStyle name="Fountain Input 2 2 3 5" xfId="16525"/>
    <cellStyle name="Fountain Input 2 2 3_4F" xfId="16526"/>
    <cellStyle name="Fountain Input 2 2 4" xfId="2699"/>
    <cellStyle name="Fountain Input 2 2 4 2" xfId="2700"/>
    <cellStyle name="Fountain Input 2 2 4 2 2" xfId="2701"/>
    <cellStyle name="Fountain Input 2 2 4 2 2 2" xfId="2702"/>
    <cellStyle name="Fountain Input 2 2 4 2 2 2 2" xfId="16527"/>
    <cellStyle name="Fountain Input 2 2 4 2 2 2 3" xfId="16528"/>
    <cellStyle name="Fountain Input 2 2 4 2 2 2_4F" xfId="16529"/>
    <cellStyle name="Fountain Input 2 2 4 2 2 3" xfId="16530"/>
    <cellStyle name="Fountain Input 2 2 4 2 2 4" xfId="16531"/>
    <cellStyle name="Fountain Input 2 2 4 2 2 5" xfId="16532"/>
    <cellStyle name="Fountain Input 2 2 4 2 2_4F" xfId="16533"/>
    <cellStyle name="Fountain Input 2 2 4 2 3" xfId="16534"/>
    <cellStyle name="Fountain Input 2 2 4 2 4" xfId="16535"/>
    <cellStyle name="Fountain Input 2 2 4 2_4F" xfId="16536"/>
    <cellStyle name="Fountain Input 2 2 4 3" xfId="2703"/>
    <cellStyle name="Fountain Input 2 2 4 3 2" xfId="2704"/>
    <cellStyle name="Fountain Input 2 2 4 3 2 2" xfId="16537"/>
    <cellStyle name="Fountain Input 2 2 4 3 2 3" xfId="16538"/>
    <cellStyle name="Fountain Input 2 2 4 3 2_4F" xfId="16539"/>
    <cellStyle name="Fountain Input 2 2 4 3 3" xfId="16540"/>
    <cellStyle name="Fountain Input 2 2 4 3 4" xfId="16541"/>
    <cellStyle name="Fountain Input 2 2 4 3 5" xfId="16542"/>
    <cellStyle name="Fountain Input 2 2 4 3_4F" xfId="16543"/>
    <cellStyle name="Fountain Input 2 2 4 4" xfId="16544"/>
    <cellStyle name="Fountain Input 2 2 4 5" xfId="16545"/>
    <cellStyle name="Fountain Input 2 2 4_4F" xfId="16546"/>
    <cellStyle name="Fountain Input 2 2 5" xfId="2705"/>
    <cellStyle name="Fountain Input 2 2 5 2" xfId="2706"/>
    <cellStyle name="Fountain Input 2 2 5 2 2" xfId="2707"/>
    <cellStyle name="Fountain Input 2 2 5 2 2 2" xfId="2708"/>
    <cellStyle name="Fountain Input 2 2 5 2 2 2 2" xfId="16547"/>
    <cellStyle name="Fountain Input 2 2 5 2 2 2 3" xfId="16548"/>
    <cellStyle name="Fountain Input 2 2 5 2 2 2_4F" xfId="16549"/>
    <cellStyle name="Fountain Input 2 2 5 2 2 3" xfId="16550"/>
    <cellStyle name="Fountain Input 2 2 5 2 2 4" xfId="16551"/>
    <cellStyle name="Fountain Input 2 2 5 2 2 5" xfId="16552"/>
    <cellStyle name="Fountain Input 2 2 5 2 2_4F" xfId="16553"/>
    <cellStyle name="Fountain Input 2 2 5 2 3" xfId="16554"/>
    <cellStyle name="Fountain Input 2 2 5 2 4" xfId="16555"/>
    <cellStyle name="Fountain Input 2 2 5 2_4F" xfId="16556"/>
    <cellStyle name="Fountain Input 2 2 5 3" xfId="2709"/>
    <cellStyle name="Fountain Input 2 2 5 3 2" xfId="2710"/>
    <cellStyle name="Fountain Input 2 2 5 3 2 2" xfId="16557"/>
    <cellStyle name="Fountain Input 2 2 5 3 2 3" xfId="16558"/>
    <cellStyle name="Fountain Input 2 2 5 3 2_4F" xfId="16559"/>
    <cellStyle name="Fountain Input 2 2 5 3 3" xfId="16560"/>
    <cellStyle name="Fountain Input 2 2 5 3 4" xfId="16561"/>
    <cellStyle name="Fountain Input 2 2 5 3 5" xfId="16562"/>
    <cellStyle name="Fountain Input 2 2 5 3_4F" xfId="16563"/>
    <cellStyle name="Fountain Input 2 2 5 4" xfId="16564"/>
    <cellStyle name="Fountain Input 2 2 5 5" xfId="16565"/>
    <cellStyle name="Fountain Input 2 2 5_4F" xfId="16566"/>
    <cellStyle name="Fountain Input 2 2 6" xfId="2711"/>
    <cellStyle name="Fountain Input 2 2 6 2" xfId="2712"/>
    <cellStyle name="Fountain Input 2 2 6 2 2" xfId="2713"/>
    <cellStyle name="Fountain Input 2 2 6 2 2 2" xfId="2714"/>
    <cellStyle name="Fountain Input 2 2 6 2 2 2 2" xfId="16567"/>
    <cellStyle name="Fountain Input 2 2 6 2 2 2 3" xfId="16568"/>
    <cellStyle name="Fountain Input 2 2 6 2 2 2_4F" xfId="16569"/>
    <cellStyle name="Fountain Input 2 2 6 2 2 3" xfId="16570"/>
    <cellStyle name="Fountain Input 2 2 6 2 2 4" xfId="16571"/>
    <cellStyle name="Fountain Input 2 2 6 2 2 5" xfId="16572"/>
    <cellStyle name="Fountain Input 2 2 6 2 2_4F" xfId="16573"/>
    <cellStyle name="Fountain Input 2 2 6 2 3" xfId="16574"/>
    <cellStyle name="Fountain Input 2 2 6 2 4" xfId="16575"/>
    <cellStyle name="Fountain Input 2 2 6 2_4F" xfId="16576"/>
    <cellStyle name="Fountain Input 2 2 6 3" xfId="2715"/>
    <cellStyle name="Fountain Input 2 2 6 3 2" xfId="2716"/>
    <cellStyle name="Fountain Input 2 2 6 3 2 2" xfId="16577"/>
    <cellStyle name="Fountain Input 2 2 6 3 2 3" xfId="16578"/>
    <cellStyle name="Fountain Input 2 2 6 3 2_4F" xfId="16579"/>
    <cellStyle name="Fountain Input 2 2 6 3 3" xfId="16580"/>
    <cellStyle name="Fountain Input 2 2 6 3 4" xfId="16581"/>
    <cellStyle name="Fountain Input 2 2 6 3 5" xfId="16582"/>
    <cellStyle name="Fountain Input 2 2 6 3_4F" xfId="16583"/>
    <cellStyle name="Fountain Input 2 2 6 4" xfId="16584"/>
    <cellStyle name="Fountain Input 2 2 6 5" xfId="16585"/>
    <cellStyle name="Fountain Input 2 2 6_4F" xfId="16586"/>
    <cellStyle name="Fountain Input 2 2 7" xfId="2717"/>
    <cellStyle name="Fountain Input 2 2 7 2" xfId="2718"/>
    <cellStyle name="Fountain Input 2 2 7 2 2" xfId="2719"/>
    <cellStyle name="Fountain Input 2 2 7 2 2 2" xfId="16587"/>
    <cellStyle name="Fountain Input 2 2 7 2 2 3" xfId="16588"/>
    <cellStyle name="Fountain Input 2 2 7 2 2_4F" xfId="16589"/>
    <cellStyle name="Fountain Input 2 2 7 2 3" xfId="16590"/>
    <cellStyle name="Fountain Input 2 2 7 2 4" xfId="16591"/>
    <cellStyle name="Fountain Input 2 2 7 2 5" xfId="16592"/>
    <cellStyle name="Fountain Input 2 2 7 2_4F" xfId="16593"/>
    <cellStyle name="Fountain Input 2 2 7 3" xfId="16594"/>
    <cellStyle name="Fountain Input 2 2 7 4" xfId="16595"/>
    <cellStyle name="Fountain Input 2 2 7_4F" xfId="16596"/>
    <cellStyle name="Fountain Input 2 2 8" xfId="2720"/>
    <cellStyle name="Fountain Input 2 2 8 2" xfId="2721"/>
    <cellStyle name="Fountain Input 2 2 8 2 2" xfId="16597"/>
    <cellStyle name="Fountain Input 2 2 8 2 3" xfId="16598"/>
    <cellStyle name="Fountain Input 2 2 8 2_4F" xfId="16599"/>
    <cellStyle name="Fountain Input 2 2 8 3" xfId="16600"/>
    <cellStyle name="Fountain Input 2 2 8 4" xfId="16601"/>
    <cellStyle name="Fountain Input 2 2 8 5" xfId="16602"/>
    <cellStyle name="Fountain Input 2 2 8_4F" xfId="16603"/>
    <cellStyle name="Fountain Input 2 2 9" xfId="16604"/>
    <cellStyle name="Fountain Input 2 2_4F" xfId="16605"/>
    <cellStyle name="Fountain Input 2 3" xfId="2722"/>
    <cellStyle name="Fountain Input 2 3 10" xfId="16606"/>
    <cellStyle name="Fountain Input 2 3 2" xfId="2723"/>
    <cellStyle name="Fountain Input 2 3 2 2" xfId="2724"/>
    <cellStyle name="Fountain Input 2 3 2 2 2" xfId="2725"/>
    <cellStyle name="Fountain Input 2 3 2 2 2 2" xfId="2726"/>
    <cellStyle name="Fountain Input 2 3 2 2 2 2 2" xfId="16607"/>
    <cellStyle name="Fountain Input 2 3 2 2 2 2 3" xfId="16608"/>
    <cellStyle name="Fountain Input 2 3 2 2 2 2_4F" xfId="16609"/>
    <cellStyle name="Fountain Input 2 3 2 2 2 3" xfId="16610"/>
    <cellStyle name="Fountain Input 2 3 2 2 2 4" xfId="16611"/>
    <cellStyle name="Fountain Input 2 3 2 2 2 5" xfId="16612"/>
    <cellStyle name="Fountain Input 2 3 2 2 2_4F" xfId="16613"/>
    <cellStyle name="Fountain Input 2 3 2 2 3" xfId="16614"/>
    <cellStyle name="Fountain Input 2 3 2 2 4" xfId="16615"/>
    <cellStyle name="Fountain Input 2 3 2 2_4F" xfId="16616"/>
    <cellStyle name="Fountain Input 2 3 2 3" xfId="2727"/>
    <cellStyle name="Fountain Input 2 3 2 3 2" xfId="2728"/>
    <cellStyle name="Fountain Input 2 3 2 3 2 2" xfId="16617"/>
    <cellStyle name="Fountain Input 2 3 2 3 2 3" xfId="16618"/>
    <cellStyle name="Fountain Input 2 3 2 3 2_4F" xfId="16619"/>
    <cellStyle name="Fountain Input 2 3 2 3 3" xfId="16620"/>
    <cellStyle name="Fountain Input 2 3 2 3 4" xfId="16621"/>
    <cellStyle name="Fountain Input 2 3 2 3 5" xfId="16622"/>
    <cellStyle name="Fountain Input 2 3 2 3_4F" xfId="16623"/>
    <cellStyle name="Fountain Input 2 3 2 4" xfId="16624"/>
    <cellStyle name="Fountain Input 2 3 2 5" xfId="16625"/>
    <cellStyle name="Fountain Input 2 3 2_4F" xfId="16626"/>
    <cellStyle name="Fountain Input 2 3 3" xfId="2729"/>
    <cellStyle name="Fountain Input 2 3 3 2" xfId="2730"/>
    <cellStyle name="Fountain Input 2 3 3 2 2" xfId="2731"/>
    <cellStyle name="Fountain Input 2 3 3 2 2 2" xfId="2732"/>
    <cellStyle name="Fountain Input 2 3 3 2 2 2 2" xfId="16627"/>
    <cellStyle name="Fountain Input 2 3 3 2 2 2 3" xfId="16628"/>
    <cellStyle name="Fountain Input 2 3 3 2 2 2_4F" xfId="16629"/>
    <cellStyle name="Fountain Input 2 3 3 2 2 3" xfId="16630"/>
    <cellStyle name="Fountain Input 2 3 3 2 2 4" xfId="16631"/>
    <cellStyle name="Fountain Input 2 3 3 2 2 5" xfId="16632"/>
    <cellStyle name="Fountain Input 2 3 3 2 2_4F" xfId="16633"/>
    <cellStyle name="Fountain Input 2 3 3 2 3" xfId="16634"/>
    <cellStyle name="Fountain Input 2 3 3 2 4" xfId="16635"/>
    <cellStyle name="Fountain Input 2 3 3 2_4F" xfId="16636"/>
    <cellStyle name="Fountain Input 2 3 3 3" xfId="2733"/>
    <cellStyle name="Fountain Input 2 3 3 3 2" xfId="2734"/>
    <cellStyle name="Fountain Input 2 3 3 3 2 2" xfId="16637"/>
    <cellStyle name="Fountain Input 2 3 3 3 2 3" xfId="16638"/>
    <cellStyle name="Fountain Input 2 3 3 3 2_4F" xfId="16639"/>
    <cellStyle name="Fountain Input 2 3 3 3 3" xfId="16640"/>
    <cellStyle name="Fountain Input 2 3 3 3 4" xfId="16641"/>
    <cellStyle name="Fountain Input 2 3 3 3 5" xfId="16642"/>
    <cellStyle name="Fountain Input 2 3 3 3_4F" xfId="16643"/>
    <cellStyle name="Fountain Input 2 3 3 4" xfId="16644"/>
    <cellStyle name="Fountain Input 2 3 3 5" xfId="16645"/>
    <cellStyle name="Fountain Input 2 3 3_4F" xfId="16646"/>
    <cellStyle name="Fountain Input 2 3 4" xfId="2735"/>
    <cellStyle name="Fountain Input 2 3 4 2" xfId="2736"/>
    <cellStyle name="Fountain Input 2 3 4 2 2" xfId="2737"/>
    <cellStyle name="Fountain Input 2 3 4 2 2 2" xfId="2738"/>
    <cellStyle name="Fountain Input 2 3 4 2 2 2 2" xfId="16647"/>
    <cellStyle name="Fountain Input 2 3 4 2 2 2 3" xfId="16648"/>
    <cellStyle name="Fountain Input 2 3 4 2 2 2_4F" xfId="16649"/>
    <cellStyle name="Fountain Input 2 3 4 2 2 3" xfId="16650"/>
    <cellStyle name="Fountain Input 2 3 4 2 2 4" xfId="16651"/>
    <cellStyle name="Fountain Input 2 3 4 2 2 5" xfId="16652"/>
    <cellStyle name="Fountain Input 2 3 4 2 2_4F" xfId="16653"/>
    <cellStyle name="Fountain Input 2 3 4 2 3" xfId="16654"/>
    <cellStyle name="Fountain Input 2 3 4 2 4" xfId="16655"/>
    <cellStyle name="Fountain Input 2 3 4 2_4F" xfId="16656"/>
    <cellStyle name="Fountain Input 2 3 4 3" xfId="2739"/>
    <cellStyle name="Fountain Input 2 3 4 3 2" xfId="2740"/>
    <cellStyle name="Fountain Input 2 3 4 3 2 2" xfId="16657"/>
    <cellStyle name="Fountain Input 2 3 4 3 2 3" xfId="16658"/>
    <cellStyle name="Fountain Input 2 3 4 3 2_4F" xfId="16659"/>
    <cellStyle name="Fountain Input 2 3 4 3 3" xfId="16660"/>
    <cellStyle name="Fountain Input 2 3 4 3 4" xfId="16661"/>
    <cellStyle name="Fountain Input 2 3 4 3 5" xfId="16662"/>
    <cellStyle name="Fountain Input 2 3 4 3_4F" xfId="16663"/>
    <cellStyle name="Fountain Input 2 3 4 4" xfId="16664"/>
    <cellStyle name="Fountain Input 2 3 4 5" xfId="16665"/>
    <cellStyle name="Fountain Input 2 3 4_4F" xfId="16666"/>
    <cellStyle name="Fountain Input 2 3 5" xfId="2741"/>
    <cellStyle name="Fountain Input 2 3 5 2" xfId="2742"/>
    <cellStyle name="Fountain Input 2 3 5 2 2" xfId="2743"/>
    <cellStyle name="Fountain Input 2 3 5 2 2 2" xfId="2744"/>
    <cellStyle name="Fountain Input 2 3 5 2 2 2 2" xfId="16667"/>
    <cellStyle name="Fountain Input 2 3 5 2 2 2 3" xfId="16668"/>
    <cellStyle name="Fountain Input 2 3 5 2 2 2_4F" xfId="16669"/>
    <cellStyle name="Fountain Input 2 3 5 2 2 3" xfId="16670"/>
    <cellStyle name="Fountain Input 2 3 5 2 2 4" xfId="16671"/>
    <cellStyle name="Fountain Input 2 3 5 2 2 5" xfId="16672"/>
    <cellStyle name="Fountain Input 2 3 5 2 2_4F" xfId="16673"/>
    <cellStyle name="Fountain Input 2 3 5 2 3" xfId="16674"/>
    <cellStyle name="Fountain Input 2 3 5 2 4" xfId="16675"/>
    <cellStyle name="Fountain Input 2 3 5 2_4F" xfId="16676"/>
    <cellStyle name="Fountain Input 2 3 5 3" xfId="2745"/>
    <cellStyle name="Fountain Input 2 3 5 3 2" xfId="2746"/>
    <cellStyle name="Fountain Input 2 3 5 3 2 2" xfId="16677"/>
    <cellStyle name="Fountain Input 2 3 5 3 2 3" xfId="16678"/>
    <cellStyle name="Fountain Input 2 3 5 3 2_4F" xfId="16679"/>
    <cellStyle name="Fountain Input 2 3 5 3 3" xfId="16680"/>
    <cellStyle name="Fountain Input 2 3 5 3 4" xfId="16681"/>
    <cellStyle name="Fountain Input 2 3 5 3 5" xfId="16682"/>
    <cellStyle name="Fountain Input 2 3 5 3_4F" xfId="16683"/>
    <cellStyle name="Fountain Input 2 3 5 4" xfId="16684"/>
    <cellStyle name="Fountain Input 2 3 5 5" xfId="16685"/>
    <cellStyle name="Fountain Input 2 3 5_4F" xfId="16686"/>
    <cellStyle name="Fountain Input 2 3 6" xfId="2747"/>
    <cellStyle name="Fountain Input 2 3 6 2" xfId="2748"/>
    <cellStyle name="Fountain Input 2 3 6 2 2" xfId="2749"/>
    <cellStyle name="Fountain Input 2 3 6 2 2 2" xfId="2750"/>
    <cellStyle name="Fountain Input 2 3 6 2 2 2 2" xfId="16687"/>
    <cellStyle name="Fountain Input 2 3 6 2 2 2 3" xfId="16688"/>
    <cellStyle name="Fountain Input 2 3 6 2 2 2_4F" xfId="16689"/>
    <cellStyle name="Fountain Input 2 3 6 2 2 3" xfId="16690"/>
    <cellStyle name="Fountain Input 2 3 6 2 2 4" xfId="16691"/>
    <cellStyle name="Fountain Input 2 3 6 2 2 5" xfId="16692"/>
    <cellStyle name="Fountain Input 2 3 6 2 2_4F" xfId="16693"/>
    <cellStyle name="Fountain Input 2 3 6 2 3" xfId="16694"/>
    <cellStyle name="Fountain Input 2 3 6 2 4" xfId="16695"/>
    <cellStyle name="Fountain Input 2 3 6 2_4F" xfId="16696"/>
    <cellStyle name="Fountain Input 2 3 6 3" xfId="2751"/>
    <cellStyle name="Fountain Input 2 3 6 3 2" xfId="2752"/>
    <cellStyle name="Fountain Input 2 3 6 3 2 2" xfId="16697"/>
    <cellStyle name="Fountain Input 2 3 6 3 2 3" xfId="16698"/>
    <cellStyle name="Fountain Input 2 3 6 3 2_4F" xfId="16699"/>
    <cellStyle name="Fountain Input 2 3 6 3 3" xfId="16700"/>
    <cellStyle name="Fountain Input 2 3 6 3 4" xfId="16701"/>
    <cellStyle name="Fountain Input 2 3 6 3 5" xfId="16702"/>
    <cellStyle name="Fountain Input 2 3 6 3_4F" xfId="16703"/>
    <cellStyle name="Fountain Input 2 3 6 4" xfId="16704"/>
    <cellStyle name="Fountain Input 2 3 6 5" xfId="16705"/>
    <cellStyle name="Fountain Input 2 3 6_4F" xfId="16706"/>
    <cellStyle name="Fountain Input 2 3 7" xfId="2753"/>
    <cellStyle name="Fountain Input 2 3 7 2" xfId="2754"/>
    <cellStyle name="Fountain Input 2 3 7 2 2" xfId="2755"/>
    <cellStyle name="Fountain Input 2 3 7 2 2 2" xfId="16707"/>
    <cellStyle name="Fountain Input 2 3 7 2 2 3" xfId="16708"/>
    <cellStyle name="Fountain Input 2 3 7 2 2_4F" xfId="16709"/>
    <cellStyle name="Fountain Input 2 3 7 2 3" xfId="16710"/>
    <cellStyle name="Fountain Input 2 3 7 2 4" xfId="16711"/>
    <cellStyle name="Fountain Input 2 3 7 2 5" xfId="16712"/>
    <cellStyle name="Fountain Input 2 3 7 2_4F" xfId="16713"/>
    <cellStyle name="Fountain Input 2 3 7 3" xfId="16714"/>
    <cellStyle name="Fountain Input 2 3 7 4" xfId="16715"/>
    <cellStyle name="Fountain Input 2 3 7_4F" xfId="16716"/>
    <cellStyle name="Fountain Input 2 3 8" xfId="2756"/>
    <cellStyle name="Fountain Input 2 3 8 2" xfId="2757"/>
    <cellStyle name="Fountain Input 2 3 8 2 2" xfId="16717"/>
    <cellStyle name="Fountain Input 2 3 8 2 3" xfId="16718"/>
    <cellStyle name="Fountain Input 2 3 8 2_4F" xfId="16719"/>
    <cellStyle name="Fountain Input 2 3 8 3" xfId="16720"/>
    <cellStyle name="Fountain Input 2 3 8 4" xfId="16721"/>
    <cellStyle name="Fountain Input 2 3 8 5" xfId="16722"/>
    <cellStyle name="Fountain Input 2 3 8_4F" xfId="16723"/>
    <cellStyle name="Fountain Input 2 3 9" xfId="16724"/>
    <cellStyle name="Fountain Input 2 3_4F" xfId="16725"/>
    <cellStyle name="Fountain Input 2 4" xfId="2758"/>
    <cellStyle name="Fountain Input 2 4 10" xfId="16726"/>
    <cellStyle name="Fountain Input 2 4 2" xfId="2759"/>
    <cellStyle name="Fountain Input 2 4 2 2" xfId="2760"/>
    <cellStyle name="Fountain Input 2 4 2 2 2" xfId="2761"/>
    <cellStyle name="Fountain Input 2 4 2 2 2 2" xfId="2762"/>
    <cellStyle name="Fountain Input 2 4 2 2 2 2 2" xfId="16727"/>
    <cellStyle name="Fountain Input 2 4 2 2 2 2 3" xfId="16728"/>
    <cellStyle name="Fountain Input 2 4 2 2 2 2_4F" xfId="16729"/>
    <cellStyle name="Fountain Input 2 4 2 2 2 3" xfId="16730"/>
    <cellStyle name="Fountain Input 2 4 2 2 2 4" xfId="16731"/>
    <cellStyle name="Fountain Input 2 4 2 2 2 5" xfId="16732"/>
    <cellStyle name="Fountain Input 2 4 2 2 2_4F" xfId="16733"/>
    <cellStyle name="Fountain Input 2 4 2 2 3" xfId="16734"/>
    <cellStyle name="Fountain Input 2 4 2 2 4" xfId="16735"/>
    <cellStyle name="Fountain Input 2 4 2 2_4F" xfId="16736"/>
    <cellStyle name="Fountain Input 2 4 2 3" xfId="2763"/>
    <cellStyle name="Fountain Input 2 4 2 3 2" xfId="2764"/>
    <cellStyle name="Fountain Input 2 4 2 3 2 2" xfId="16737"/>
    <cellStyle name="Fountain Input 2 4 2 3 2 3" xfId="16738"/>
    <cellStyle name="Fountain Input 2 4 2 3 2_4F" xfId="16739"/>
    <cellStyle name="Fountain Input 2 4 2 3 3" xfId="16740"/>
    <cellStyle name="Fountain Input 2 4 2 3 4" xfId="16741"/>
    <cellStyle name="Fountain Input 2 4 2 3 5" xfId="16742"/>
    <cellStyle name="Fountain Input 2 4 2 3_4F" xfId="16743"/>
    <cellStyle name="Fountain Input 2 4 2 4" xfId="16744"/>
    <cellStyle name="Fountain Input 2 4 2 5" xfId="16745"/>
    <cellStyle name="Fountain Input 2 4 2_4F" xfId="16746"/>
    <cellStyle name="Fountain Input 2 4 3" xfId="2765"/>
    <cellStyle name="Fountain Input 2 4 3 2" xfId="2766"/>
    <cellStyle name="Fountain Input 2 4 3 2 2" xfId="2767"/>
    <cellStyle name="Fountain Input 2 4 3 2 2 2" xfId="2768"/>
    <cellStyle name="Fountain Input 2 4 3 2 2 2 2" xfId="16747"/>
    <cellStyle name="Fountain Input 2 4 3 2 2 2 3" xfId="16748"/>
    <cellStyle name="Fountain Input 2 4 3 2 2 2_4F" xfId="16749"/>
    <cellStyle name="Fountain Input 2 4 3 2 2 3" xfId="16750"/>
    <cellStyle name="Fountain Input 2 4 3 2 2 4" xfId="16751"/>
    <cellStyle name="Fountain Input 2 4 3 2 2 5" xfId="16752"/>
    <cellStyle name="Fountain Input 2 4 3 2 2_4F" xfId="16753"/>
    <cellStyle name="Fountain Input 2 4 3 2 3" xfId="16754"/>
    <cellStyle name="Fountain Input 2 4 3 2 4" xfId="16755"/>
    <cellStyle name="Fountain Input 2 4 3 2_4F" xfId="16756"/>
    <cellStyle name="Fountain Input 2 4 3 3" xfId="2769"/>
    <cellStyle name="Fountain Input 2 4 3 3 2" xfId="2770"/>
    <cellStyle name="Fountain Input 2 4 3 3 2 2" xfId="16757"/>
    <cellStyle name="Fountain Input 2 4 3 3 2 3" xfId="16758"/>
    <cellStyle name="Fountain Input 2 4 3 3 2_4F" xfId="16759"/>
    <cellStyle name="Fountain Input 2 4 3 3 3" xfId="16760"/>
    <cellStyle name="Fountain Input 2 4 3 3 4" xfId="16761"/>
    <cellStyle name="Fountain Input 2 4 3 3 5" xfId="16762"/>
    <cellStyle name="Fountain Input 2 4 3 3_4F" xfId="16763"/>
    <cellStyle name="Fountain Input 2 4 3 4" xfId="16764"/>
    <cellStyle name="Fountain Input 2 4 3 5" xfId="16765"/>
    <cellStyle name="Fountain Input 2 4 3_4F" xfId="16766"/>
    <cellStyle name="Fountain Input 2 4 4" xfId="2771"/>
    <cellStyle name="Fountain Input 2 4 4 2" xfId="2772"/>
    <cellStyle name="Fountain Input 2 4 4 2 2" xfId="2773"/>
    <cellStyle name="Fountain Input 2 4 4 2 2 2" xfId="2774"/>
    <cellStyle name="Fountain Input 2 4 4 2 2 2 2" xfId="16767"/>
    <cellStyle name="Fountain Input 2 4 4 2 2 2 3" xfId="16768"/>
    <cellStyle name="Fountain Input 2 4 4 2 2 2_4F" xfId="16769"/>
    <cellStyle name="Fountain Input 2 4 4 2 2 3" xfId="16770"/>
    <cellStyle name="Fountain Input 2 4 4 2 2 4" xfId="16771"/>
    <cellStyle name="Fountain Input 2 4 4 2 2 5" xfId="16772"/>
    <cellStyle name="Fountain Input 2 4 4 2 2_4F" xfId="16773"/>
    <cellStyle name="Fountain Input 2 4 4 2 3" xfId="16774"/>
    <cellStyle name="Fountain Input 2 4 4 2 4" xfId="16775"/>
    <cellStyle name="Fountain Input 2 4 4 2_4F" xfId="16776"/>
    <cellStyle name="Fountain Input 2 4 4 3" xfId="2775"/>
    <cellStyle name="Fountain Input 2 4 4 3 2" xfId="2776"/>
    <cellStyle name="Fountain Input 2 4 4 3 2 2" xfId="16777"/>
    <cellStyle name="Fountain Input 2 4 4 3 2 3" xfId="16778"/>
    <cellStyle name="Fountain Input 2 4 4 3 2_4F" xfId="16779"/>
    <cellStyle name="Fountain Input 2 4 4 3 3" xfId="16780"/>
    <cellStyle name="Fountain Input 2 4 4 3 4" xfId="16781"/>
    <cellStyle name="Fountain Input 2 4 4 3 5" xfId="16782"/>
    <cellStyle name="Fountain Input 2 4 4 3_4F" xfId="16783"/>
    <cellStyle name="Fountain Input 2 4 4 4" xfId="16784"/>
    <cellStyle name="Fountain Input 2 4 4 5" xfId="16785"/>
    <cellStyle name="Fountain Input 2 4 4_4F" xfId="16786"/>
    <cellStyle name="Fountain Input 2 4 5" xfId="2777"/>
    <cellStyle name="Fountain Input 2 4 5 2" xfId="2778"/>
    <cellStyle name="Fountain Input 2 4 5 2 2" xfId="2779"/>
    <cellStyle name="Fountain Input 2 4 5 2 2 2" xfId="2780"/>
    <cellStyle name="Fountain Input 2 4 5 2 2 2 2" xfId="16787"/>
    <cellStyle name="Fountain Input 2 4 5 2 2 2 3" xfId="16788"/>
    <cellStyle name="Fountain Input 2 4 5 2 2 2_4F" xfId="16789"/>
    <cellStyle name="Fountain Input 2 4 5 2 2 3" xfId="16790"/>
    <cellStyle name="Fountain Input 2 4 5 2 2 4" xfId="16791"/>
    <cellStyle name="Fountain Input 2 4 5 2 2 5" xfId="16792"/>
    <cellStyle name="Fountain Input 2 4 5 2 2_4F" xfId="16793"/>
    <cellStyle name="Fountain Input 2 4 5 2 3" xfId="16794"/>
    <cellStyle name="Fountain Input 2 4 5 2 4" xfId="16795"/>
    <cellStyle name="Fountain Input 2 4 5 2_4F" xfId="16796"/>
    <cellStyle name="Fountain Input 2 4 5 3" xfId="2781"/>
    <cellStyle name="Fountain Input 2 4 5 3 2" xfId="2782"/>
    <cellStyle name="Fountain Input 2 4 5 3 2 2" xfId="16797"/>
    <cellStyle name="Fountain Input 2 4 5 3 2 3" xfId="16798"/>
    <cellStyle name="Fountain Input 2 4 5 3 2_4F" xfId="16799"/>
    <cellStyle name="Fountain Input 2 4 5 3 3" xfId="16800"/>
    <cellStyle name="Fountain Input 2 4 5 3 4" xfId="16801"/>
    <cellStyle name="Fountain Input 2 4 5 3 5" xfId="16802"/>
    <cellStyle name="Fountain Input 2 4 5 3_4F" xfId="16803"/>
    <cellStyle name="Fountain Input 2 4 5 4" xfId="16804"/>
    <cellStyle name="Fountain Input 2 4 5 5" xfId="16805"/>
    <cellStyle name="Fountain Input 2 4 5_4F" xfId="16806"/>
    <cellStyle name="Fountain Input 2 4 6" xfId="2783"/>
    <cellStyle name="Fountain Input 2 4 6 2" xfId="2784"/>
    <cellStyle name="Fountain Input 2 4 6 2 2" xfId="2785"/>
    <cellStyle name="Fountain Input 2 4 6 2 2 2" xfId="2786"/>
    <cellStyle name="Fountain Input 2 4 6 2 2 2 2" xfId="16807"/>
    <cellStyle name="Fountain Input 2 4 6 2 2 2 3" xfId="16808"/>
    <cellStyle name="Fountain Input 2 4 6 2 2 2_4F" xfId="16809"/>
    <cellStyle name="Fountain Input 2 4 6 2 2 3" xfId="16810"/>
    <cellStyle name="Fountain Input 2 4 6 2 2 4" xfId="16811"/>
    <cellStyle name="Fountain Input 2 4 6 2 2 5" xfId="16812"/>
    <cellStyle name="Fountain Input 2 4 6 2 2_4F" xfId="16813"/>
    <cellStyle name="Fountain Input 2 4 6 2 3" xfId="16814"/>
    <cellStyle name="Fountain Input 2 4 6 2 4" xfId="16815"/>
    <cellStyle name="Fountain Input 2 4 6 2_4F" xfId="16816"/>
    <cellStyle name="Fountain Input 2 4 6 3" xfId="2787"/>
    <cellStyle name="Fountain Input 2 4 6 3 2" xfId="2788"/>
    <cellStyle name="Fountain Input 2 4 6 3 2 2" xfId="16817"/>
    <cellStyle name="Fountain Input 2 4 6 3 2 3" xfId="16818"/>
    <cellStyle name="Fountain Input 2 4 6 3 2_4F" xfId="16819"/>
    <cellStyle name="Fountain Input 2 4 6 3 3" xfId="16820"/>
    <cellStyle name="Fountain Input 2 4 6 3 4" xfId="16821"/>
    <cellStyle name="Fountain Input 2 4 6 3 5" xfId="16822"/>
    <cellStyle name="Fountain Input 2 4 6 3_4F" xfId="16823"/>
    <cellStyle name="Fountain Input 2 4 6 4" xfId="16824"/>
    <cellStyle name="Fountain Input 2 4 6 5" xfId="16825"/>
    <cellStyle name="Fountain Input 2 4 6_4F" xfId="16826"/>
    <cellStyle name="Fountain Input 2 4 7" xfId="2789"/>
    <cellStyle name="Fountain Input 2 4 7 2" xfId="2790"/>
    <cellStyle name="Fountain Input 2 4 7 2 2" xfId="2791"/>
    <cellStyle name="Fountain Input 2 4 7 2 2 2" xfId="16827"/>
    <cellStyle name="Fountain Input 2 4 7 2 2 3" xfId="16828"/>
    <cellStyle name="Fountain Input 2 4 7 2 2_4F" xfId="16829"/>
    <cellStyle name="Fountain Input 2 4 7 2 3" xfId="16830"/>
    <cellStyle name="Fountain Input 2 4 7 2 4" xfId="16831"/>
    <cellStyle name="Fountain Input 2 4 7 2 5" xfId="16832"/>
    <cellStyle name="Fountain Input 2 4 7 2_4F" xfId="16833"/>
    <cellStyle name="Fountain Input 2 4 7 3" xfId="16834"/>
    <cellStyle name="Fountain Input 2 4 7 4" xfId="16835"/>
    <cellStyle name="Fountain Input 2 4 7_4F" xfId="16836"/>
    <cellStyle name="Fountain Input 2 4 8" xfId="2792"/>
    <cellStyle name="Fountain Input 2 4 8 2" xfId="2793"/>
    <cellStyle name="Fountain Input 2 4 8 2 2" xfId="16837"/>
    <cellStyle name="Fountain Input 2 4 8 2 3" xfId="16838"/>
    <cellStyle name="Fountain Input 2 4 8 2_4F" xfId="16839"/>
    <cellStyle name="Fountain Input 2 4 8 3" xfId="16840"/>
    <cellStyle name="Fountain Input 2 4 8 4" xfId="16841"/>
    <cellStyle name="Fountain Input 2 4 8 5" xfId="16842"/>
    <cellStyle name="Fountain Input 2 4 8_4F" xfId="16843"/>
    <cellStyle name="Fountain Input 2 4 9" xfId="16844"/>
    <cellStyle name="Fountain Input 2 4_4F" xfId="16845"/>
    <cellStyle name="Fountain Input 2 5" xfId="2794"/>
    <cellStyle name="Fountain Input 2 5 10" xfId="16846"/>
    <cellStyle name="Fountain Input 2 5 2" xfId="2795"/>
    <cellStyle name="Fountain Input 2 5 2 2" xfId="2796"/>
    <cellStyle name="Fountain Input 2 5 2 2 2" xfId="2797"/>
    <cellStyle name="Fountain Input 2 5 2 2 2 2" xfId="2798"/>
    <cellStyle name="Fountain Input 2 5 2 2 2 2 2" xfId="16847"/>
    <cellStyle name="Fountain Input 2 5 2 2 2 2 3" xfId="16848"/>
    <cellStyle name="Fountain Input 2 5 2 2 2 2_4F" xfId="16849"/>
    <cellStyle name="Fountain Input 2 5 2 2 2 3" xfId="16850"/>
    <cellStyle name="Fountain Input 2 5 2 2 2 4" xfId="16851"/>
    <cellStyle name="Fountain Input 2 5 2 2 2 5" xfId="16852"/>
    <cellStyle name="Fountain Input 2 5 2 2 2_4F" xfId="16853"/>
    <cellStyle name="Fountain Input 2 5 2 2 3" xfId="16854"/>
    <cellStyle name="Fountain Input 2 5 2 2 4" xfId="16855"/>
    <cellStyle name="Fountain Input 2 5 2 2_4F" xfId="16856"/>
    <cellStyle name="Fountain Input 2 5 2 3" xfId="2799"/>
    <cellStyle name="Fountain Input 2 5 2 3 2" xfId="2800"/>
    <cellStyle name="Fountain Input 2 5 2 3 2 2" xfId="16857"/>
    <cellStyle name="Fountain Input 2 5 2 3 2 3" xfId="16858"/>
    <cellStyle name="Fountain Input 2 5 2 3 2_4F" xfId="16859"/>
    <cellStyle name="Fountain Input 2 5 2 3 3" xfId="16860"/>
    <cellStyle name="Fountain Input 2 5 2 3 4" xfId="16861"/>
    <cellStyle name="Fountain Input 2 5 2 3 5" xfId="16862"/>
    <cellStyle name="Fountain Input 2 5 2 3_4F" xfId="16863"/>
    <cellStyle name="Fountain Input 2 5 2 4" xfId="16864"/>
    <cellStyle name="Fountain Input 2 5 2 5" xfId="16865"/>
    <cellStyle name="Fountain Input 2 5 2_4F" xfId="16866"/>
    <cellStyle name="Fountain Input 2 5 3" xfId="2801"/>
    <cellStyle name="Fountain Input 2 5 3 2" xfId="2802"/>
    <cellStyle name="Fountain Input 2 5 3 2 2" xfId="2803"/>
    <cellStyle name="Fountain Input 2 5 3 2 2 2" xfId="2804"/>
    <cellStyle name="Fountain Input 2 5 3 2 2 2 2" xfId="16867"/>
    <cellStyle name="Fountain Input 2 5 3 2 2 2 3" xfId="16868"/>
    <cellStyle name="Fountain Input 2 5 3 2 2 2_4F" xfId="16869"/>
    <cellStyle name="Fountain Input 2 5 3 2 2 3" xfId="16870"/>
    <cellStyle name="Fountain Input 2 5 3 2 2 4" xfId="16871"/>
    <cellStyle name="Fountain Input 2 5 3 2 2 5" xfId="16872"/>
    <cellStyle name="Fountain Input 2 5 3 2 2_4F" xfId="16873"/>
    <cellStyle name="Fountain Input 2 5 3 2 3" xfId="16874"/>
    <cellStyle name="Fountain Input 2 5 3 2 4" xfId="16875"/>
    <cellStyle name="Fountain Input 2 5 3 2_4F" xfId="16876"/>
    <cellStyle name="Fountain Input 2 5 3 3" xfId="2805"/>
    <cellStyle name="Fountain Input 2 5 3 3 2" xfId="2806"/>
    <cellStyle name="Fountain Input 2 5 3 3 2 2" xfId="16877"/>
    <cellStyle name="Fountain Input 2 5 3 3 2 3" xfId="16878"/>
    <cellStyle name="Fountain Input 2 5 3 3 2_4F" xfId="16879"/>
    <cellStyle name="Fountain Input 2 5 3 3 3" xfId="16880"/>
    <cellStyle name="Fountain Input 2 5 3 3 4" xfId="16881"/>
    <cellStyle name="Fountain Input 2 5 3 3 5" xfId="16882"/>
    <cellStyle name="Fountain Input 2 5 3 3_4F" xfId="16883"/>
    <cellStyle name="Fountain Input 2 5 3 4" xfId="16884"/>
    <cellStyle name="Fountain Input 2 5 3 5" xfId="16885"/>
    <cellStyle name="Fountain Input 2 5 3_4F" xfId="16886"/>
    <cellStyle name="Fountain Input 2 5 4" xfId="2807"/>
    <cellStyle name="Fountain Input 2 5 4 2" xfId="2808"/>
    <cellStyle name="Fountain Input 2 5 4 2 2" xfId="2809"/>
    <cellStyle name="Fountain Input 2 5 4 2 2 2" xfId="2810"/>
    <cellStyle name="Fountain Input 2 5 4 2 2 2 2" xfId="16887"/>
    <cellStyle name="Fountain Input 2 5 4 2 2 2 3" xfId="16888"/>
    <cellStyle name="Fountain Input 2 5 4 2 2 2_4F" xfId="16889"/>
    <cellStyle name="Fountain Input 2 5 4 2 2 3" xfId="16890"/>
    <cellStyle name="Fountain Input 2 5 4 2 2 4" xfId="16891"/>
    <cellStyle name="Fountain Input 2 5 4 2 2 5" xfId="16892"/>
    <cellStyle name="Fountain Input 2 5 4 2 2_4F" xfId="16893"/>
    <cellStyle name="Fountain Input 2 5 4 2 3" xfId="16894"/>
    <cellStyle name="Fountain Input 2 5 4 2 4" xfId="16895"/>
    <cellStyle name="Fountain Input 2 5 4 2_4F" xfId="16896"/>
    <cellStyle name="Fountain Input 2 5 4 3" xfId="2811"/>
    <cellStyle name="Fountain Input 2 5 4 3 2" xfId="2812"/>
    <cellStyle name="Fountain Input 2 5 4 3 2 2" xfId="16897"/>
    <cellStyle name="Fountain Input 2 5 4 3 2 3" xfId="16898"/>
    <cellStyle name="Fountain Input 2 5 4 3 2_4F" xfId="16899"/>
    <cellStyle name="Fountain Input 2 5 4 3 3" xfId="16900"/>
    <cellStyle name="Fountain Input 2 5 4 3 4" xfId="16901"/>
    <cellStyle name="Fountain Input 2 5 4 3 5" xfId="16902"/>
    <cellStyle name="Fountain Input 2 5 4 3_4F" xfId="16903"/>
    <cellStyle name="Fountain Input 2 5 4 4" xfId="16904"/>
    <cellStyle name="Fountain Input 2 5 4 5" xfId="16905"/>
    <cellStyle name="Fountain Input 2 5 4_4F" xfId="16906"/>
    <cellStyle name="Fountain Input 2 5 5" xfId="2813"/>
    <cellStyle name="Fountain Input 2 5 5 2" xfId="2814"/>
    <cellStyle name="Fountain Input 2 5 5 2 2" xfId="2815"/>
    <cellStyle name="Fountain Input 2 5 5 2 2 2" xfId="2816"/>
    <cellStyle name="Fountain Input 2 5 5 2 2 2 2" xfId="16907"/>
    <cellStyle name="Fountain Input 2 5 5 2 2 2 3" xfId="16908"/>
    <cellStyle name="Fountain Input 2 5 5 2 2 2_4F" xfId="16909"/>
    <cellStyle name="Fountain Input 2 5 5 2 2 3" xfId="16910"/>
    <cellStyle name="Fountain Input 2 5 5 2 2 4" xfId="16911"/>
    <cellStyle name="Fountain Input 2 5 5 2 2 5" xfId="16912"/>
    <cellStyle name="Fountain Input 2 5 5 2 2_4F" xfId="16913"/>
    <cellStyle name="Fountain Input 2 5 5 2 3" xfId="16914"/>
    <cellStyle name="Fountain Input 2 5 5 2 4" xfId="16915"/>
    <cellStyle name="Fountain Input 2 5 5 2_4F" xfId="16916"/>
    <cellStyle name="Fountain Input 2 5 5 3" xfId="2817"/>
    <cellStyle name="Fountain Input 2 5 5 3 2" xfId="2818"/>
    <cellStyle name="Fountain Input 2 5 5 3 2 2" xfId="16917"/>
    <cellStyle name="Fountain Input 2 5 5 3 2 3" xfId="16918"/>
    <cellStyle name="Fountain Input 2 5 5 3 2_4F" xfId="16919"/>
    <cellStyle name="Fountain Input 2 5 5 3 3" xfId="16920"/>
    <cellStyle name="Fountain Input 2 5 5 3 4" xfId="16921"/>
    <cellStyle name="Fountain Input 2 5 5 3 5" xfId="16922"/>
    <cellStyle name="Fountain Input 2 5 5 3_4F" xfId="16923"/>
    <cellStyle name="Fountain Input 2 5 5 4" xfId="16924"/>
    <cellStyle name="Fountain Input 2 5 5 5" xfId="16925"/>
    <cellStyle name="Fountain Input 2 5 5_4F" xfId="16926"/>
    <cellStyle name="Fountain Input 2 5 6" xfId="2819"/>
    <cellStyle name="Fountain Input 2 5 6 2" xfId="2820"/>
    <cellStyle name="Fountain Input 2 5 6 2 2" xfId="2821"/>
    <cellStyle name="Fountain Input 2 5 6 2 2 2" xfId="2822"/>
    <cellStyle name="Fountain Input 2 5 6 2 2 2 2" xfId="16927"/>
    <cellStyle name="Fountain Input 2 5 6 2 2 2 3" xfId="16928"/>
    <cellStyle name="Fountain Input 2 5 6 2 2 2_4F" xfId="16929"/>
    <cellStyle name="Fountain Input 2 5 6 2 2 3" xfId="16930"/>
    <cellStyle name="Fountain Input 2 5 6 2 2 4" xfId="16931"/>
    <cellStyle name="Fountain Input 2 5 6 2 2 5" xfId="16932"/>
    <cellStyle name="Fountain Input 2 5 6 2 2_4F" xfId="16933"/>
    <cellStyle name="Fountain Input 2 5 6 2 3" xfId="16934"/>
    <cellStyle name="Fountain Input 2 5 6 2 4" xfId="16935"/>
    <cellStyle name="Fountain Input 2 5 6 2_4F" xfId="16936"/>
    <cellStyle name="Fountain Input 2 5 6 3" xfId="2823"/>
    <cellStyle name="Fountain Input 2 5 6 3 2" xfId="2824"/>
    <cellStyle name="Fountain Input 2 5 6 3 2 2" xfId="16937"/>
    <cellStyle name="Fountain Input 2 5 6 3 2 3" xfId="16938"/>
    <cellStyle name="Fountain Input 2 5 6 3 2_4F" xfId="16939"/>
    <cellStyle name="Fountain Input 2 5 6 3 3" xfId="16940"/>
    <cellStyle name="Fountain Input 2 5 6 3 4" xfId="16941"/>
    <cellStyle name="Fountain Input 2 5 6 3 5" xfId="16942"/>
    <cellStyle name="Fountain Input 2 5 6 3_4F" xfId="16943"/>
    <cellStyle name="Fountain Input 2 5 6 4" xfId="16944"/>
    <cellStyle name="Fountain Input 2 5 6 5" xfId="16945"/>
    <cellStyle name="Fountain Input 2 5 6_4F" xfId="16946"/>
    <cellStyle name="Fountain Input 2 5 7" xfId="2825"/>
    <cellStyle name="Fountain Input 2 5 7 2" xfId="2826"/>
    <cellStyle name="Fountain Input 2 5 7 2 2" xfId="2827"/>
    <cellStyle name="Fountain Input 2 5 7 2 2 2" xfId="16947"/>
    <cellStyle name="Fountain Input 2 5 7 2 2 3" xfId="16948"/>
    <cellStyle name="Fountain Input 2 5 7 2 2_4F" xfId="16949"/>
    <cellStyle name="Fountain Input 2 5 7 2 3" xfId="16950"/>
    <cellStyle name="Fountain Input 2 5 7 2 4" xfId="16951"/>
    <cellStyle name="Fountain Input 2 5 7 2 5" xfId="16952"/>
    <cellStyle name="Fountain Input 2 5 7 2_4F" xfId="16953"/>
    <cellStyle name="Fountain Input 2 5 7 3" xfId="16954"/>
    <cellStyle name="Fountain Input 2 5 7 4" xfId="16955"/>
    <cellStyle name="Fountain Input 2 5 7_4F" xfId="16956"/>
    <cellStyle name="Fountain Input 2 5 8" xfId="2828"/>
    <cellStyle name="Fountain Input 2 5 8 2" xfId="2829"/>
    <cellStyle name="Fountain Input 2 5 8 2 2" xfId="16957"/>
    <cellStyle name="Fountain Input 2 5 8 2 3" xfId="16958"/>
    <cellStyle name="Fountain Input 2 5 8 2_4F" xfId="16959"/>
    <cellStyle name="Fountain Input 2 5 8 3" xfId="16960"/>
    <cellStyle name="Fountain Input 2 5 8 4" xfId="16961"/>
    <cellStyle name="Fountain Input 2 5 8 5" xfId="16962"/>
    <cellStyle name="Fountain Input 2 5 8_4F" xfId="16963"/>
    <cellStyle name="Fountain Input 2 5 9" xfId="16964"/>
    <cellStyle name="Fountain Input 2 5_4F" xfId="16965"/>
    <cellStyle name="Fountain Input 2 6" xfId="2830"/>
    <cellStyle name="Fountain Input 2 6 2" xfId="2831"/>
    <cellStyle name="Fountain Input 2 6 2 2" xfId="2832"/>
    <cellStyle name="Fountain Input 2 6 2 2 2" xfId="2833"/>
    <cellStyle name="Fountain Input 2 6 2 2 2 2" xfId="16966"/>
    <cellStyle name="Fountain Input 2 6 2 2 2 3" xfId="16967"/>
    <cellStyle name="Fountain Input 2 6 2 2 2_4F" xfId="16968"/>
    <cellStyle name="Fountain Input 2 6 2 2 3" xfId="16969"/>
    <cellStyle name="Fountain Input 2 6 2 2 4" xfId="16970"/>
    <cellStyle name="Fountain Input 2 6 2 2 5" xfId="16971"/>
    <cellStyle name="Fountain Input 2 6 2 2_4F" xfId="16972"/>
    <cellStyle name="Fountain Input 2 6 2 3" xfId="16973"/>
    <cellStyle name="Fountain Input 2 6 2 4" xfId="16974"/>
    <cellStyle name="Fountain Input 2 6 2_4F" xfId="16975"/>
    <cellStyle name="Fountain Input 2 6 3" xfId="2834"/>
    <cellStyle name="Fountain Input 2 6 3 2" xfId="2835"/>
    <cellStyle name="Fountain Input 2 6 3 2 2" xfId="16976"/>
    <cellStyle name="Fountain Input 2 6 3 2 3" xfId="16977"/>
    <cellStyle name="Fountain Input 2 6 3 2_4F" xfId="16978"/>
    <cellStyle name="Fountain Input 2 6 3 3" xfId="16979"/>
    <cellStyle name="Fountain Input 2 6 3 4" xfId="16980"/>
    <cellStyle name="Fountain Input 2 6 3 5" xfId="16981"/>
    <cellStyle name="Fountain Input 2 6 3_4F" xfId="16982"/>
    <cellStyle name="Fountain Input 2 6 4" xfId="16983"/>
    <cellStyle name="Fountain Input 2 6 5" xfId="16984"/>
    <cellStyle name="Fountain Input 2 6_4F" xfId="16985"/>
    <cellStyle name="Fountain Input 2 7" xfId="2836"/>
    <cellStyle name="Fountain Input 2 7 2" xfId="2837"/>
    <cellStyle name="Fountain Input 2 7 2 2" xfId="2838"/>
    <cellStyle name="Fountain Input 2 7 2 2 2" xfId="2839"/>
    <cellStyle name="Fountain Input 2 7 2 2 2 2" xfId="16986"/>
    <cellStyle name="Fountain Input 2 7 2 2 2 3" xfId="16987"/>
    <cellStyle name="Fountain Input 2 7 2 2 2_4F" xfId="16988"/>
    <cellStyle name="Fountain Input 2 7 2 2 3" xfId="16989"/>
    <cellStyle name="Fountain Input 2 7 2 2 4" xfId="16990"/>
    <cellStyle name="Fountain Input 2 7 2 2 5" xfId="16991"/>
    <cellStyle name="Fountain Input 2 7 2 2_4F" xfId="16992"/>
    <cellStyle name="Fountain Input 2 7 2 3" xfId="16993"/>
    <cellStyle name="Fountain Input 2 7 2 4" xfId="16994"/>
    <cellStyle name="Fountain Input 2 7 2_4F" xfId="16995"/>
    <cellStyle name="Fountain Input 2 7 3" xfId="2840"/>
    <cellStyle name="Fountain Input 2 7 3 2" xfId="2841"/>
    <cellStyle name="Fountain Input 2 7 3 2 2" xfId="16996"/>
    <cellStyle name="Fountain Input 2 7 3 2 3" xfId="16997"/>
    <cellStyle name="Fountain Input 2 7 3 2_4F" xfId="16998"/>
    <cellStyle name="Fountain Input 2 7 3 3" xfId="16999"/>
    <cellStyle name="Fountain Input 2 7 3 4" xfId="17000"/>
    <cellStyle name="Fountain Input 2 7 3 5" xfId="17001"/>
    <cellStyle name="Fountain Input 2 7 3_4F" xfId="17002"/>
    <cellStyle name="Fountain Input 2 7 4" xfId="17003"/>
    <cellStyle name="Fountain Input 2 7 5" xfId="17004"/>
    <cellStyle name="Fountain Input 2 7_4F" xfId="17005"/>
    <cellStyle name="Fountain Input 2 8" xfId="2842"/>
    <cellStyle name="Fountain Input 2 8 2" xfId="2843"/>
    <cellStyle name="Fountain Input 2 8 2 2" xfId="2844"/>
    <cellStyle name="Fountain Input 2 8 2 2 2" xfId="2845"/>
    <cellStyle name="Fountain Input 2 8 2 2 2 2" xfId="17006"/>
    <cellStyle name="Fountain Input 2 8 2 2 2 3" xfId="17007"/>
    <cellStyle name="Fountain Input 2 8 2 2 2_4F" xfId="17008"/>
    <cellStyle name="Fountain Input 2 8 2 2 3" xfId="17009"/>
    <cellStyle name="Fountain Input 2 8 2 2 4" xfId="17010"/>
    <cellStyle name="Fountain Input 2 8 2 2 5" xfId="17011"/>
    <cellStyle name="Fountain Input 2 8 2 2_4F" xfId="17012"/>
    <cellStyle name="Fountain Input 2 8 2 3" xfId="17013"/>
    <cellStyle name="Fountain Input 2 8 2 4" xfId="17014"/>
    <cellStyle name="Fountain Input 2 8 2_4F" xfId="17015"/>
    <cellStyle name="Fountain Input 2 8 3" xfId="2846"/>
    <cellStyle name="Fountain Input 2 8 3 2" xfId="2847"/>
    <cellStyle name="Fountain Input 2 8 3 2 2" xfId="17016"/>
    <cellStyle name="Fountain Input 2 8 3 2 3" xfId="17017"/>
    <cellStyle name="Fountain Input 2 8 3 2_4F" xfId="17018"/>
    <cellStyle name="Fountain Input 2 8 3 3" xfId="17019"/>
    <cellStyle name="Fountain Input 2 8 3 4" xfId="17020"/>
    <cellStyle name="Fountain Input 2 8 3 5" xfId="17021"/>
    <cellStyle name="Fountain Input 2 8 3_4F" xfId="17022"/>
    <cellStyle name="Fountain Input 2 8 4" xfId="17023"/>
    <cellStyle name="Fountain Input 2 8 5" xfId="17024"/>
    <cellStyle name="Fountain Input 2 8_4F" xfId="17025"/>
    <cellStyle name="Fountain Input 2 9" xfId="2848"/>
    <cellStyle name="Fountain Input 2 9 2" xfId="2849"/>
    <cellStyle name="Fountain Input 2 9 2 2" xfId="2850"/>
    <cellStyle name="Fountain Input 2 9 2 2 2" xfId="2851"/>
    <cellStyle name="Fountain Input 2 9 2 2 2 2" xfId="17026"/>
    <cellStyle name="Fountain Input 2 9 2 2 2 3" xfId="17027"/>
    <cellStyle name="Fountain Input 2 9 2 2 2_4F" xfId="17028"/>
    <cellStyle name="Fountain Input 2 9 2 2 3" xfId="17029"/>
    <cellStyle name="Fountain Input 2 9 2 2 4" xfId="17030"/>
    <cellStyle name="Fountain Input 2 9 2 2 5" xfId="17031"/>
    <cellStyle name="Fountain Input 2 9 2 2_4F" xfId="17032"/>
    <cellStyle name="Fountain Input 2 9 2 3" xfId="17033"/>
    <cellStyle name="Fountain Input 2 9 2 4" xfId="17034"/>
    <cellStyle name="Fountain Input 2 9 2_4F" xfId="17035"/>
    <cellStyle name="Fountain Input 2 9 3" xfId="2852"/>
    <cellStyle name="Fountain Input 2 9 3 2" xfId="2853"/>
    <cellStyle name="Fountain Input 2 9 3 2 2" xfId="17036"/>
    <cellStyle name="Fountain Input 2 9 3 2 3" xfId="17037"/>
    <cellStyle name="Fountain Input 2 9 3 2_4F" xfId="17038"/>
    <cellStyle name="Fountain Input 2 9 3 3" xfId="17039"/>
    <cellStyle name="Fountain Input 2 9 3 4" xfId="17040"/>
    <cellStyle name="Fountain Input 2 9 3 5" xfId="17041"/>
    <cellStyle name="Fountain Input 2 9 3_4F" xfId="17042"/>
    <cellStyle name="Fountain Input 2 9 4" xfId="17043"/>
    <cellStyle name="Fountain Input 2 9 5" xfId="17044"/>
    <cellStyle name="Fountain Input 2 9_4F" xfId="17045"/>
    <cellStyle name="Fountain Input 2_4F" xfId="17046"/>
    <cellStyle name="Fountain Input 3" xfId="2854"/>
    <cellStyle name="Fountain Input 3 10" xfId="2855"/>
    <cellStyle name="Fountain Input 3 10 2" xfId="2856"/>
    <cellStyle name="Fountain Input 3 10 2 2" xfId="2857"/>
    <cellStyle name="Fountain Input 3 10 2 2 2" xfId="2858"/>
    <cellStyle name="Fountain Input 3 10 2 2 2 2" xfId="17047"/>
    <cellStyle name="Fountain Input 3 10 2 2 2 3" xfId="17048"/>
    <cellStyle name="Fountain Input 3 10 2 2 2_4F" xfId="17049"/>
    <cellStyle name="Fountain Input 3 10 2 2 3" xfId="17050"/>
    <cellStyle name="Fountain Input 3 10 2 2 4" xfId="17051"/>
    <cellStyle name="Fountain Input 3 10 2 2 5" xfId="17052"/>
    <cellStyle name="Fountain Input 3 10 2 2_4F" xfId="17053"/>
    <cellStyle name="Fountain Input 3 10 2 3" xfId="17054"/>
    <cellStyle name="Fountain Input 3 10 2 4" xfId="17055"/>
    <cellStyle name="Fountain Input 3 10 2_4F" xfId="17056"/>
    <cellStyle name="Fountain Input 3 10 3" xfId="2859"/>
    <cellStyle name="Fountain Input 3 10 3 2" xfId="2860"/>
    <cellStyle name="Fountain Input 3 10 3 2 2" xfId="17057"/>
    <cellStyle name="Fountain Input 3 10 3 2 3" xfId="17058"/>
    <cellStyle name="Fountain Input 3 10 3 2_4F" xfId="17059"/>
    <cellStyle name="Fountain Input 3 10 3 3" xfId="17060"/>
    <cellStyle name="Fountain Input 3 10 3 4" xfId="17061"/>
    <cellStyle name="Fountain Input 3 10 3 5" xfId="17062"/>
    <cellStyle name="Fountain Input 3 10 3_4F" xfId="17063"/>
    <cellStyle name="Fountain Input 3 10 4" xfId="17064"/>
    <cellStyle name="Fountain Input 3 10 5" xfId="17065"/>
    <cellStyle name="Fountain Input 3 10_4F" xfId="17066"/>
    <cellStyle name="Fountain Input 3 11" xfId="2861"/>
    <cellStyle name="Fountain Input 3 11 2" xfId="2862"/>
    <cellStyle name="Fountain Input 3 11 2 2" xfId="2863"/>
    <cellStyle name="Fountain Input 3 11 2 2 2" xfId="2864"/>
    <cellStyle name="Fountain Input 3 11 2 2 2 2" xfId="17067"/>
    <cellStyle name="Fountain Input 3 11 2 2 2 3" xfId="17068"/>
    <cellStyle name="Fountain Input 3 11 2 2 2_4F" xfId="17069"/>
    <cellStyle name="Fountain Input 3 11 2 2 3" xfId="17070"/>
    <cellStyle name="Fountain Input 3 11 2 2 4" xfId="17071"/>
    <cellStyle name="Fountain Input 3 11 2 2 5" xfId="17072"/>
    <cellStyle name="Fountain Input 3 11 2 2_4F" xfId="17073"/>
    <cellStyle name="Fountain Input 3 11 2 3" xfId="17074"/>
    <cellStyle name="Fountain Input 3 11 2 4" xfId="17075"/>
    <cellStyle name="Fountain Input 3 11 2_4F" xfId="17076"/>
    <cellStyle name="Fountain Input 3 11 3" xfId="2865"/>
    <cellStyle name="Fountain Input 3 11 3 2" xfId="2866"/>
    <cellStyle name="Fountain Input 3 11 3 2 2" xfId="17077"/>
    <cellStyle name="Fountain Input 3 11 3 2 3" xfId="17078"/>
    <cellStyle name="Fountain Input 3 11 3 2_4F" xfId="17079"/>
    <cellStyle name="Fountain Input 3 11 3 3" xfId="17080"/>
    <cellStyle name="Fountain Input 3 11 3 4" xfId="17081"/>
    <cellStyle name="Fountain Input 3 11 3 5" xfId="17082"/>
    <cellStyle name="Fountain Input 3 11 3_4F" xfId="17083"/>
    <cellStyle name="Fountain Input 3 11 4" xfId="17084"/>
    <cellStyle name="Fountain Input 3 11 5" xfId="17085"/>
    <cellStyle name="Fountain Input 3 11_4F" xfId="17086"/>
    <cellStyle name="Fountain Input 3 12" xfId="2867"/>
    <cellStyle name="Fountain Input 3 12 2" xfId="2868"/>
    <cellStyle name="Fountain Input 3 12 2 2" xfId="2869"/>
    <cellStyle name="Fountain Input 3 12 2 2 2" xfId="17087"/>
    <cellStyle name="Fountain Input 3 12 2 2 3" xfId="17088"/>
    <cellStyle name="Fountain Input 3 12 2 2_4F" xfId="17089"/>
    <cellStyle name="Fountain Input 3 12 2 3" xfId="17090"/>
    <cellStyle name="Fountain Input 3 12 2 4" xfId="17091"/>
    <cellStyle name="Fountain Input 3 12 2 5" xfId="17092"/>
    <cellStyle name="Fountain Input 3 12 2_4F" xfId="17093"/>
    <cellStyle name="Fountain Input 3 12 3" xfId="17094"/>
    <cellStyle name="Fountain Input 3 12 4" xfId="17095"/>
    <cellStyle name="Fountain Input 3 12_4F" xfId="17096"/>
    <cellStyle name="Fountain Input 3 13" xfId="2870"/>
    <cellStyle name="Fountain Input 3 13 2" xfId="2871"/>
    <cellStyle name="Fountain Input 3 13 2 2" xfId="17097"/>
    <cellStyle name="Fountain Input 3 13 2 3" xfId="17098"/>
    <cellStyle name="Fountain Input 3 13 2_4F" xfId="17099"/>
    <cellStyle name="Fountain Input 3 13 3" xfId="17100"/>
    <cellStyle name="Fountain Input 3 13 4" xfId="17101"/>
    <cellStyle name="Fountain Input 3 13 5" xfId="17102"/>
    <cellStyle name="Fountain Input 3 13_4F" xfId="17103"/>
    <cellStyle name="Fountain Input 3 14" xfId="17104"/>
    <cellStyle name="Fountain Input 3 15" xfId="17105"/>
    <cellStyle name="Fountain Input 3 2" xfId="2872"/>
    <cellStyle name="Fountain Input 3 2 10" xfId="17106"/>
    <cellStyle name="Fountain Input 3 2 2" xfId="2873"/>
    <cellStyle name="Fountain Input 3 2 2 2" xfId="2874"/>
    <cellStyle name="Fountain Input 3 2 2 2 2" xfId="2875"/>
    <cellStyle name="Fountain Input 3 2 2 2 2 2" xfId="2876"/>
    <cellStyle name="Fountain Input 3 2 2 2 2 2 2" xfId="17107"/>
    <cellStyle name="Fountain Input 3 2 2 2 2 2 3" xfId="17108"/>
    <cellStyle name="Fountain Input 3 2 2 2 2 2_4F" xfId="17109"/>
    <cellStyle name="Fountain Input 3 2 2 2 2 3" xfId="17110"/>
    <cellStyle name="Fountain Input 3 2 2 2 2 4" xfId="17111"/>
    <cellStyle name="Fountain Input 3 2 2 2 2 5" xfId="17112"/>
    <cellStyle name="Fountain Input 3 2 2 2 2_4F" xfId="17113"/>
    <cellStyle name="Fountain Input 3 2 2 2 3" xfId="17114"/>
    <cellStyle name="Fountain Input 3 2 2 2 4" xfId="17115"/>
    <cellStyle name="Fountain Input 3 2 2 2_4F" xfId="17116"/>
    <cellStyle name="Fountain Input 3 2 2 3" xfId="2877"/>
    <cellStyle name="Fountain Input 3 2 2 3 2" xfId="2878"/>
    <cellStyle name="Fountain Input 3 2 2 3 2 2" xfId="17117"/>
    <cellStyle name="Fountain Input 3 2 2 3 2 3" xfId="17118"/>
    <cellStyle name="Fountain Input 3 2 2 3 2_4F" xfId="17119"/>
    <cellStyle name="Fountain Input 3 2 2 3 3" xfId="17120"/>
    <cellStyle name="Fountain Input 3 2 2 3 4" xfId="17121"/>
    <cellStyle name="Fountain Input 3 2 2 3 5" xfId="17122"/>
    <cellStyle name="Fountain Input 3 2 2 3_4F" xfId="17123"/>
    <cellStyle name="Fountain Input 3 2 2 4" xfId="17124"/>
    <cellStyle name="Fountain Input 3 2 2 5" xfId="17125"/>
    <cellStyle name="Fountain Input 3 2 2_4F" xfId="17126"/>
    <cellStyle name="Fountain Input 3 2 3" xfId="2879"/>
    <cellStyle name="Fountain Input 3 2 3 2" xfId="2880"/>
    <cellStyle name="Fountain Input 3 2 3 2 2" xfId="2881"/>
    <cellStyle name="Fountain Input 3 2 3 2 2 2" xfId="2882"/>
    <cellStyle name="Fountain Input 3 2 3 2 2 2 2" xfId="17127"/>
    <cellStyle name="Fountain Input 3 2 3 2 2 2 3" xfId="17128"/>
    <cellStyle name="Fountain Input 3 2 3 2 2 2_4F" xfId="17129"/>
    <cellStyle name="Fountain Input 3 2 3 2 2 3" xfId="17130"/>
    <cellStyle name="Fountain Input 3 2 3 2 2 4" xfId="17131"/>
    <cellStyle name="Fountain Input 3 2 3 2 2 5" xfId="17132"/>
    <cellStyle name="Fountain Input 3 2 3 2 2_4F" xfId="17133"/>
    <cellStyle name="Fountain Input 3 2 3 2 3" xfId="17134"/>
    <cellStyle name="Fountain Input 3 2 3 2 4" xfId="17135"/>
    <cellStyle name="Fountain Input 3 2 3 2_4F" xfId="17136"/>
    <cellStyle name="Fountain Input 3 2 3 3" xfId="2883"/>
    <cellStyle name="Fountain Input 3 2 3 3 2" xfId="2884"/>
    <cellStyle name="Fountain Input 3 2 3 3 2 2" xfId="17137"/>
    <cellStyle name="Fountain Input 3 2 3 3 2 3" xfId="17138"/>
    <cellStyle name="Fountain Input 3 2 3 3 2_4F" xfId="17139"/>
    <cellStyle name="Fountain Input 3 2 3 3 3" xfId="17140"/>
    <cellStyle name="Fountain Input 3 2 3 3 4" xfId="17141"/>
    <cellStyle name="Fountain Input 3 2 3 3 5" xfId="17142"/>
    <cellStyle name="Fountain Input 3 2 3 3_4F" xfId="17143"/>
    <cellStyle name="Fountain Input 3 2 3 4" xfId="17144"/>
    <cellStyle name="Fountain Input 3 2 3 5" xfId="17145"/>
    <cellStyle name="Fountain Input 3 2 3_4F" xfId="17146"/>
    <cellStyle name="Fountain Input 3 2 4" xfId="2885"/>
    <cellStyle name="Fountain Input 3 2 4 2" xfId="2886"/>
    <cellStyle name="Fountain Input 3 2 4 2 2" xfId="2887"/>
    <cellStyle name="Fountain Input 3 2 4 2 2 2" xfId="2888"/>
    <cellStyle name="Fountain Input 3 2 4 2 2 2 2" xfId="17147"/>
    <cellStyle name="Fountain Input 3 2 4 2 2 2 3" xfId="17148"/>
    <cellStyle name="Fountain Input 3 2 4 2 2 2_4F" xfId="17149"/>
    <cellStyle name="Fountain Input 3 2 4 2 2 3" xfId="17150"/>
    <cellStyle name="Fountain Input 3 2 4 2 2 4" xfId="17151"/>
    <cellStyle name="Fountain Input 3 2 4 2 2 5" xfId="17152"/>
    <cellStyle name="Fountain Input 3 2 4 2 2_4F" xfId="17153"/>
    <cellStyle name="Fountain Input 3 2 4 2 3" xfId="17154"/>
    <cellStyle name="Fountain Input 3 2 4 2 4" xfId="17155"/>
    <cellStyle name="Fountain Input 3 2 4 2_4F" xfId="17156"/>
    <cellStyle name="Fountain Input 3 2 4 3" xfId="2889"/>
    <cellStyle name="Fountain Input 3 2 4 3 2" xfId="2890"/>
    <cellStyle name="Fountain Input 3 2 4 3 2 2" xfId="17157"/>
    <cellStyle name="Fountain Input 3 2 4 3 2 3" xfId="17158"/>
    <cellStyle name="Fountain Input 3 2 4 3 2_4F" xfId="17159"/>
    <cellStyle name="Fountain Input 3 2 4 3 3" xfId="17160"/>
    <cellStyle name="Fountain Input 3 2 4 3 4" xfId="17161"/>
    <cellStyle name="Fountain Input 3 2 4 3 5" xfId="17162"/>
    <cellStyle name="Fountain Input 3 2 4 3_4F" xfId="17163"/>
    <cellStyle name="Fountain Input 3 2 4 4" xfId="17164"/>
    <cellStyle name="Fountain Input 3 2 4 5" xfId="17165"/>
    <cellStyle name="Fountain Input 3 2 4_4F" xfId="17166"/>
    <cellStyle name="Fountain Input 3 2 5" xfId="2891"/>
    <cellStyle name="Fountain Input 3 2 5 2" xfId="2892"/>
    <cellStyle name="Fountain Input 3 2 5 2 2" xfId="2893"/>
    <cellStyle name="Fountain Input 3 2 5 2 2 2" xfId="2894"/>
    <cellStyle name="Fountain Input 3 2 5 2 2 2 2" xfId="17167"/>
    <cellStyle name="Fountain Input 3 2 5 2 2 2 3" xfId="17168"/>
    <cellStyle name="Fountain Input 3 2 5 2 2 2_4F" xfId="17169"/>
    <cellStyle name="Fountain Input 3 2 5 2 2 3" xfId="17170"/>
    <cellStyle name="Fountain Input 3 2 5 2 2 4" xfId="17171"/>
    <cellStyle name="Fountain Input 3 2 5 2 2 5" xfId="17172"/>
    <cellStyle name="Fountain Input 3 2 5 2 2_4F" xfId="17173"/>
    <cellStyle name="Fountain Input 3 2 5 2 3" xfId="17174"/>
    <cellStyle name="Fountain Input 3 2 5 2 4" xfId="17175"/>
    <cellStyle name="Fountain Input 3 2 5 2_4F" xfId="17176"/>
    <cellStyle name="Fountain Input 3 2 5 3" xfId="2895"/>
    <cellStyle name="Fountain Input 3 2 5 3 2" xfId="2896"/>
    <cellStyle name="Fountain Input 3 2 5 3 2 2" xfId="17177"/>
    <cellStyle name="Fountain Input 3 2 5 3 2 3" xfId="17178"/>
    <cellStyle name="Fountain Input 3 2 5 3 2_4F" xfId="17179"/>
    <cellStyle name="Fountain Input 3 2 5 3 3" xfId="17180"/>
    <cellStyle name="Fountain Input 3 2 5 3 4" xfId="17181"/>
    <cellStyle name="Fountain Input 3 2 5 3 5" xfId="17182"/>
    <cellStyle name="Fountain Input 3 2 5 3_4F" xfId="17183"/>
    <cellStyle name="Fountain Input 3 2 5 4" xfId="17184"/>
    <cellStyle name="Fountain Input 3 2 5 5" xfId="17185"/>
    <cellStyle name="Fountain Input 3 2 5_4F" xfId="17186"/>
    <cellStyle name="Fountain Input 3 2 6" xfId="2897"/>
    <cellStyle name="Fountain Input 3 2 6 2" xfId="2898"/>
    <cellStyle name="Fountain Input 3 2 6 2 2" xfId="2899"/>
    <cellStyle name="Fountain Input 3 2 6 2 2 2" xfId="2900"/>
    <cellStyle name="Fountain Input 3 2 6 2 2 2 2" xfId="17187"/>
    <cellStyle name="Fountain Input 3 2 6 2 2 2 3" xfId="17188"/>
    <cellStyle name="Fountain Input 3 2 6 2 2 2_4F" xfId="17189"/>
    <cellStyle name="Fountain Input 3 2 6 2 2 3" xfId="17190"/>
    <cellStyle name="Fountain Input 3 2 6 2 2 4" xfId="17191"/>
    <cellStyle name="Fountain Input 3 2 6 2 2 5" xfId="17192"/>
    <cellStyle name="Fountain Input 3 2 6 2 2_4F" xfId="17193"/>
    <cellStyle name="Fountain Input 3 2 6 2 3" xfId="17194"/>
    <cellStyle name="Fountain Input 3 2 6 2 4" xfId="17195"/>
    <cellStyle name="Fountain Input 3 2 6 2_4F" xfId="17196"/>
    <cellStyle name="Fountain Input 3 2 6 3" xfId="2901"/>
    <cellStyle name="Fountain Input 3 2 6 3 2" xfId="2902"/>
    <cellStyle name="Fountain Input 3 2 6 3 2 2" xfId="17197"/>
    <cellStyle name="Fountain Input 3 2 6 3 2 3" xfId="17198"/>
    <cellStyle name="Fountain Input 3 2 6 3 2_4F" xfId="17199"/>
    <cellStyle name="Fountain Input 3 2 6 3 3" xfId="17200"/>
    <cellStyle name="Fountain Input 3 2 6 3 4" xfId="17201"/>
    <cellStyle name="Fountain Input 3 2 6 3 5" xfId="17202"/>
    <cellStyle name="Fountain Input 3 2 6 3_4F" xfId="17203"/>
    <cellStyle name="Fountain Input 3 2 6 4" xfId="17204"/>
    <cellStyle name="Fountain Input 3 2 6 5" xfId="17205"/>
    <cellStyle name="Fountain Input 3 2 6_4F" xfId="17206"/>
    <cellStyle name="Fountain Input 3 2 7" xfId="2903"/>
    <cellStyle name="Fountain Input 3 2 7 2" xfId="2904"/>
    <cellStyle name="Fountain Input 3 2 7 2 2" xfId="2905"/>
    <cellStyle name="Fountain Input 3 2 7 2 2 2" xfId="17207"/>
    <cellStyle name="Fountain Input 3 2 7 2 2 3" xfId="17208"/>
    <cellStyle name="Fountain Input 3 2 7 2 2_4F" xfId="17209"/>
    <cellStyle name="Fountain Input 3 2 7 2 3" xfId="17210"/>
    <cellStyle name="Fountain Input 3 2 7 2 4" xfId="17211"/>
    <cellStyle name="Fountain Input 3 2 7 2 5" xfId="17212"/>
    <cellStyle name="Fountain Input 3 2 7 2_4F" xfId="17213"/>
    <cellStyle name="Fountain Input 3 2 7 3" xfId="17214"/>
    <cellStyle name="Fountain Input 3 2 7 4" xfId="17215"/>
    <cellStyle name="Fountain Input 3 2 7_4F" xfId="17216"/>
    <cellStyle name="Fountain Input 3 2 8" xfId="2906"/>
    <cellStyle name="Fountain Input 3 2 8 2" xfId="2907"/>
    <cellStyle name="Fountain Input 3 2 8 2 2" xfId="17217"/>
    <cellStyle name="Fountain Input 3 2 8 2 3" xfId="17218"/>
    <cellStyle name="Fountain Input 3 2 8 2_4F" xfId="17219"/>
    <cellStyle name="Fountain Input 3 2 8 3" xfId="17220"/>
    <cellStyle name="Fountain Input 3 2 8 4" xfId="17221"/>
    <cellStyle name="Fountain Input 3 2 8 5" xfId="17222"/>
    <cellStyle name="Fountain Input 3 2 8_4F" xfId="17223"/>
    <cellStyle name="Fountain Input 3 2 9" xfId="17224"/>
    <cellStyle name="Fountain Input 3 2_4F" xfId="17225"/>
    <cellStyle name="Fountain Input 3 3" xfId="2908"/>
    <cellStyle name="Fountain Input 3 3 10" xfId="17226"/>
    <cellStyle name="Fountain Input 3 3 2" xfId="2909"/>
    <cellStyle name="Fountain Input 3 3 2 2" xfId="2910"/>
    <cellStyle name="Fountain Input 3 3 2 2 2" xfId="2911"/>
    <cellStyle name="Fountain Input 3 3 2 2 2 2" xfId="2912"/>
    <cellStyle name="Fountain Input 3 3 2 2 2 2 2" xfId="17227"/>
    <cellStyle name="Fountain Input 3 3 2 2 2 2 3" xfId="17228"/>
    <cellStyle name="Fountain Input 3 3 2 2 2 2_4F" xfId="17229"/>
    <cellStyle name="Fountain Input 3 3 2 2 2 3" xfId="17230"/>
    <cellStyle name="Fountain Input 3 3 2 2 2 4" xfId="17231"/>
    <cellStyle name="Fountain Input 3 3 2 2 2 5" xfId="17232"/>
    <cellStyle name="Fountain Input 3 3 2 2 2_4F" xfId="17233"/>
    <cellStyle name="Fountain Input 3 3 2 2 3" xfId="17234"/>
    <cellStyle name="Fountain Input 3 3 2 2 4" xfId="17235"/>
    <cellStyle name="Fountain Input 3 3 2 2_4F" xfId="17236"/>
    <cellStyle name="Fountain Input 3 3 2 3" xfId="2913"/>
    <cellStyle name="Fountain Input 3 3 2 3 2" xfId="2914"/>
    <cellStyle name="Fountain Input 3 3 2 3 2 2" xfId="17237"/>
    <cellStyle name="Fountain Input 3 3 2 3 2 3" xfId="17238"/>
    <cellStyle name="Fountain Input 3 3 2 3 2_4F" xfId="17239"/>
    <cellStyle name="Fountain Input 3 3 2 3 3" xfId="17240"/>
    <cellStyle name="Fountain Input 3 3 2 3 4" xfId="17241"/>
    <cellStyle name="Fountain Input 3 3 2 3 5" xfId="17242"/>
    <cellStyle name="Fountain Input 3 3 2 3_4F" xfId="17243"/>
    <cellStyle name="Fountain Input 3 3 2 4" xfId="17244"/>
    <cellStyle name="Fountain Input 3 3 2 5" xfId="17245"/>
    <cellStyle name="Fountain Input 3 3 2_4F" xfId="17246"/>
    <cellStyle name="Fountain Input 3 3 3" xfId="2915"/>
    <cellStyle name="Fountain Input 3 3 3 2" xfId="2916"/>
    <cellStyle name="Fountain Input 3 3 3 2 2" xfId="2917"/>
    <cellStyle name="Fountain Input 3 3 3 2 2 2" xfId="2918"/>
    <cellStyle name="Fountain Input 3 3 3 2 2 2 2" xfId="17247"/>
    <cellStyle name="Fountain Input 3 3 3 2 2 2 3" xfId="17248"/>
    <cellStyle name="Fountain Input 3 3 3 2 2 2_4F" xfId="17249"/>
    <cellStyle name="Fountain Input 3 3 3 2 2 3" xfId="17250"/>
    <cellStyle name="Fountain Input 3 3 3 2 2 4" xfId="17251"/>
    <cellStyle name="Fountain Input 3 3 3 2 2 5" xfId="17252"/>
    <cellStyle name="Fountain Input 3 3 3 2 2_4F" xfId="17253"/>
    <cellStyle name="Fountain Input 3 3 3 2 3" xfId="17254"/>
    <cellStyle name="Fountain Input 3 3 3 2 4" xfId="17255"/>
    <cellStyle name="Fountain Input 3 3 3 2_4F" xfId="17256"/>
    <cellStyle name="Fountain Input 3 3 3 3" xfId="2919"/>
    <cellStyle name="Fountain Input 3 3 3 3 2" xfId="2920"/>
    <cellStyle name="Fountain Input 3 3 3 3 2 2" xfId="17257"/>
    <cellStyle name="Fountain Input 3 3 3 3 2 3" xfId="17258"/>
    <cellStyle name="Fountain Input 3 3 3 3 2_4F" xfId="17259"/>
    <cellStyle name="Fountain Input 3 3 3 3 3" xfId="17260"/>
    <cellStyle name="Fountain Input 3 3 3 3 4" xfId="17261"/>
    <cellStyle name="Fountain Input 3 3 3 3 5" xfId="17262"/>
    <cellStyle name="Fountain Input 3 3 3 3_4F" xfId="17263"/>
    <cellStyle name="Fountain Input 3 3 3 4" xfId="17264"/>
    <cellStyle name="Fountain Input 3 3 3 5" xfId="17265"/>
    <cellStyle name="Fountain Input 3 3 3_4F" xfId="17266"/>
    <cellStyle name="Fountain Input 3 3 4" xfId="2921"/>
    <cellStyle name="Fountain Input 3 3 4 2" xfId="2922"/>
    <cellStyle name="Fountain Input 3 3 4 2 2" xfId="2923"/>
    <cellStyle name="Fountain Input 3 3 4 2 2 2" xfId="2924"/>
    <cellStyle name="Fountain Input 3 3 4 2 2 2 2" xfId="17267"/>
    <cellStyle name="Fountain Input 3 3 4 2 2 2 3" xfId="17268"/>
    <cellStyle name="Fountain Input 3 3 4 2 2 2_4F" xfId="17269"/>
    <cellStyle name="Fountain Input 3 3 4 2 2 3" xfId="17270"/>
    <cellStyle name="Fountain Input 3 3 4 2 2 4" xfId="17271"/>
    <cellStyle name="Fountain Input 3 3 4 2 2 5" xfId="17272"/>
    <cellStyle name="Fountain Input 3 3 4 2 2_4F" xfId="17273"/>
    <cellStyle name="Fountain Input 3 3 4 2 3" xfId="17274"/>
    <cellStyle name="Fountain Input 3 3 4 2 4" xfId="17275"/>
    <cellStyle name="Fountain Input 3 3 4 2_4F" xfId="17276"/>
    <cellStyle name="Fountain Input 3 3 4 3" xfId="2925"/>
    <cellStyle name="Fountain Input 3 3 4 3 2" xfId="2926"/>
    <cellStyle name="Fountain Input 3 3 4 3 2 2" xfId="17277"/>
    <cellStyle name="Fountain Input 3 3 4 3 2 3" xfId="17278"/>
    <cellStyle name="Fountain Input 3 3 4 3 2_4F" xfId="17279"/>
    <cellStyle name="Fountain Input 3 3 4 3 3" xfId="17280"/>
    <cellStyle name="Fountain Input 3 3 4 3 4" xfId="17281"/>
    <cellStyle name="Fountain Input 3 3 4 3 5" xfId="17282"/>
    <cellStyle name="Fountain Input 3 3 4 3_4F" xfId="17283"/>
    <cellStyle name="Fountain Input 3 3 4 4" xfId="17284"/>
    <cellStyle name="Fountain Input 3 3 4 5" xfId="17285"/>
    <cellStyle name="Fountain Input 3 3 4_4F" xfId="17286"/>
    <cellStyle name="Fountain Input 3 3 5" xfId="2927"/>
    <cellStyle name="Fountain Input 3 3 5 2" xfId="2928"/>
    <cellStyle name="Fountain Input 3 3 5 2 2" xfId="2929"/>
    <cellStyle name="Fountain Input 3 3 5 2 2 2" xfId="2930"/>
    <cellStyle name="Fountain Input 3 3 5 2 2 2 2" xfId="17287"/>
    <cellStyle name="Fountain Input 3 3 5 2 2 2 3" xfId="17288"/>
    <cellStyle name="Fountain Input 3 3 5 2 2 2_4F" xfId="17289"/>
    <cellStyle name="Fountain Input 3 3 5 2 2 3" xfId="17290"/>
    <cellStyle name="Fountain Input 3 3 5 2 2 4" xfId="17291"/>
    <cellStyle name="Fountain Input 3 3 5 2 2 5" xfId="17292"/>
    <cellStyle name="Fountain Input 3 3 5 2 2_4F" xfId="17293"/>
    <cellStyle name="Fountain Input 3 3 5 2 3" xfId="17294"/>
    <cellStyle name="Fountain Input 3 3 5 2 4" xfId="17295"/>
    <cellStyle name="Fountain Input 3 3 5 2_4F" xfId="17296"/>
    <cellStyle name="Fountain Input 3 3 5 3" xfId="2931"/>
    <cellStyle name="Fountain Input 3 3 5 3 2" xfId="2932"/>
    <cellStyle name="Fountain Input 3 3 5 3 2 2" xfId="17297"/>
    <cellStyle name="Fountain Input 3 3 5 3 2 3" xfId="17298"/>
    <cellStyle name="Fountain Input 3 3 5 3 2_4F" xfId="17299"/>
    <cellStyle name="Fountain Input 3 3 5 3 3" xfId="17300"/>
    <cellStyle name="Fountain Input 3 3 5 3 4" xfId="17301"/>
    <cellStyle name="Fountain Input 3 3 5 3 5" xfId="17302"/>
    <cellStyle name="Fountain Input 3 3 5 3_4F" xfId="17303"/>
    <cellStyle name="Fountain Input 3 3 5 4" xfId="17304"/>
    <cellStyle name="Fountain Input 3 3 5 5" xfId="17305"/>
    <cellStyle name="Fountain Input 3 3 5_4F" xfId="17306"/>
    <cellStyle name="Fountain Input 3 3 6" xfId="2933"/>
    <cellStyle name="Fountain Input 3 3 6 2" xfId="2934"/>
    <cellStyle name="Fountain Input 3 3 6 2 2" xfId="2935"/>
    <cellStyle name="Fountain Input 3 3 6 2 2 2" xfId="2936"/>
    <cellStyle name="Fountain Input 3 3 6 2 2 2 2" xfId="17307"/>
    <cellStyle name="Fountain Input 3 3 6 2 2 2 3" xfId="17308"/>
    <cellStyle name="Fountain Input 3 3 6 2 2 2_4F" xfId="17309"/>
    <cellStyle name="Fountain Input 3 3 6 2 2 3" xfId="17310"/>
    <cellStyle name="Fountain Input 3 3 6 2 2 4" xfId="17311"/>
    <cellStyle name="Fountain Input 3 3 6 2 2 5" xfId="17312"/>
    <cellStyle name="Fountain Input 3 3 6 2 2_4F" xfId="17313"/>
    <cellStyle name="Fountain Input 3 3 6 2 3" xfId="17314"/>
    <cellStyle name="Fountain Input 3 3 6 2 4" xfId="17315"/>
    <cellStyle name="Fountain Input 3 3 6 2_4F" xfId="17316"/>
    <cellStyle name="Fountain Input 3 3 6 3" xfId="2937"/>
    <cellStyle name="Fountain Input 3 3 6 3 2" xfId="2938"/>
    <cellStyle name="Fountain Input 3 3 6 3 2 2" xfId="17317"/>
    <cellStyle name="Fountain Input 3 3 6 3 2 3" xfId="17318"/>
    <cellStyle name="Fountain Input 3 3 6 3 2_4F" xfId="17319"/>
    <cellStyle name="Fountain Input 3 3 6 3 3" xfId="17320"/>
    <cellStyle name="Fountain Input 3 3 6 3 4" xfId="17321"/>
    <cellStyle name="Fountain Input 3 3 6 3 5" xfId="17322"/>
    <cellStyle name="Fountain Input 3 3 6 3_4F" xfId="17323"/>
    <cellStyle name="Fountain Input 3 3 6 4" xfId="17324"/>
    <cellStyle name="Fountain Input 3 3 6 5" xfId="17325"/>
    <cellStyle name="Fountain Input 3 3 6_4F" xfId="17326"/>
    <cellStyle name="Fountain Input 3 3 7" xfId="2939"/>
    <cellStyle name="Fountain Input 3 3 7 2" xfId="2940"/>
    <cellStyle name="Fountain Input 3 3 7 2 2" xfId="2941"/>
    <cellStyle name="Fountain Input 3 3 7 2 2 2" xfId="17327"/>
    <cellStyle name="Fountain Input 3 3 7 2 2 3" xfId="17328"/>
    <cellStyle name="Fountain Input 3 3 7 2 2_4F" xfId="17329"/>
    <cellStyle name="Fountain Input 3 3 7 2 3" xfId="17330"/>
    <cellStyle name="Fountain Input 3 3 7 2 4" xfId="17331"/>
    <cellStyle name="Fountain Input 3 3 7 2 5" xfId="17332"/>
    <cellStyle name="Fountain Input 3 3 7 2_4F" xfId="17333"/>
    <cellStyle name="Fountain Input 3 3 7 3" xfId="17334"/>
    <cellStyle name="Fountain Input 3 3 7 4" xfId="17335"/>
    <cellStyle name="Fountain Input 3 3 7_4F" xfId="17336"/>
    <cellStyle name="Fountain Input 3 3 8" xfId="2942"/>
    <cellStyle name="Fountain Input 3 3 8 2" xfId="2943"/>
    <cellStyle name="Fountain Input 3 3 8 2 2" xfId="17337"/>
    <cellStyle name="Fountain Input 3 3 8 2 3" xfId="17338"/>
    <cellStyle name="Fountain Input 3 3 8 2_4F" xfId="17339"/>
    <cellStyle name="Fountain Input 3 3 8 3" xfId="17340"/>
    <cellStyle name="Fountain Input 3 3 8 4" xfId="17341"/>
    <cellStyle name="Fountain Input 3 3 8 5" xfId="17342"/>
    <cellStyle name="Fountain Input 3 3 8_4F" xfId="17343"/>
    <cellStyle name="Fountain Input 3 3 9" xfId="17344"/>
    <cellStyle name="Fountain Input 3 3_4F" xfId="17345"/>
    <cellStyle name="Fountain Input 3 4" xfId="2944"/>
    <cellStyle name="Fountain Input 3 4 10" xfId="17346"/>
    <cellStyle name="Fountain Input 3 4 2" xfId="2945"/>
    <cellStyle name="Fountain Input 3 4 2 2" xfId="2946"/>
    <cellStyle name="Fountain Input 3 4 2 2 2" xfId="2947"/>
    <cellStyle name="Fountain Input 3 4 2 2 2 2" xfId="2948"/>
    <cellStyle name="Fountain Input 3 4 2 2 2 2 2" xfId="17347"/>
    <cellStyle name="Fountain Input 3 4 2 2 2 2 3" xfId="17348"/>
    <cellStyle name="Fountain Input 3 4 2 2 2 2_4F" xfId="17349"/>
    <cellStyle name="Fountain Input 3 4 2 2 2 3" xfId="17350"/>
    <cellStyle name="Fountain Input 3 4 2 2 2 4" xfId="17351"/>
    <cellStyle name="Fountain Input 3 4 2 2 2 5" xfId="17352"/>
    <cellStyle name="Fountain Input 3 4 2 2 2_4F" xfId="17353"/>
    <cellStyle name="Fountain Input 3 4 2 2 3" xfId="17354"/>
    <cellStyle name="Fountain Input 3 4 2 2 4" xfId="17355"/>
    <cellStyle name="Fountain Input 3 4 2 2_4F" xfId="17356"/>
    <cellStyle name="Fountain Input 3 4 2 3" xfId="2949"/>
    <cellStyle name="Fountain Input 3 4 2 3 2" xfId="2950"/>
    <cellStyle name="Fountain Input 3 4 2 3 2 2" xfId="17357"/>
    <cellStyle name="Fountain Input 3 4 2 3 2 3" xfId="17358"/>
    <cellStyle name="Fountain Input 3 4 2 3 2_4F" xfId="17359"/>
    <cellStyle name="Fountain Input 3 4 2 3 3" xfId="17360"/>
    <cellStyle name="Fountain Input 3 4 2 3 4" xfId="17361"/>
    <cellStyle name="Fountain Input 3 4 2 3 5" xfId="17362"/>
    <cellStyle name="Fountain Input 3 4 2 3_4F" xfId="17363"/>
    <cellStyle name="Fountain Input 3 4 2 4" xfId="17364"/>
    <cellStyle name="Fountain Input 3 4 2 5" xfId="17365"/>
    <cellStyle name="Fountain Input 3 4 2_4F" xfId="17366"/>
    <cellStyle name="Fountain Input 3 4 3" xfId="2951"/>
    <cellStyle name="Fountain Input 3 4 3 2" xfId="2952"/>
    <cellStyle name="Fountain Input 3 4 3 2 2" xfId="2953"/>
    <cellStyle name="Fountain Input 3 4 3 2 2 2" xfId="2954"/>
    <cellStyle name="Fountain Input 3 4 3 2 2 2 2" xfId="17367"/>
    <cellStyle name="Fountain Input 3 4 3 2 2 2 3" xfId="17368"/>
    <cellStyle name="Fountain Input 3 4 3 2 2 2_4F" xfId="17369"/>
    <cellStyle name="Fountain Input 3 4 3 2 2 3" xfId="17370"/>
    <cellStyle name="Fountain Input 3 4 3 2 2 4" xfId="17371"/>
    <cellStyle name="Fountain Input 3 4 3 2 2 5" xfId="17372"/>
    <cellStyle name="Fountain Input 3 4 3 2 2_4F" xfId="17373"/>
    <cellStyle name="Fountain Input 3 4 3 2 3" xfId="17374"/>
    <cellStyle name="Fountain Input 3 4 3 2 4" xfId="17375"/>
    <cellStyle name="Fountain Input 3 4 3 2_4F" xfId="17376"/>
    <cellStyle name="Fountain Input 3 4 3 3" xfId="2955"/>
    <cellStyle name="Fountain Input 3 4 3 3 2" xfId="2956"/>
    <cellStyle name="Fountain Input 3 4 3 3 2 2" xfId="17377"/>
    <cellStyle name="Fountain Input 3 4 3 3 2 3" xfId="17378"/>
    <cellStyle name="Fountain Input 3 4 3 3 2_4F" xfId="17379"/>
    <cellStyle name="Fountain Input 3 4 3 3 3" xfId="17380"/>
    <cellStyle name="Fountain Input 3 4 3 3 4" xfId="17381"/>
    <cellStyle name="Fountain Input 3 4 3 3 5" xfId="17382"/>
    <cellStyle name="Fountain Input 3 4 3 3_4F" xfId="17383"/>
    <cellStyle name="Fountain Input 3 4 3 4" xfId="17384"/>
    <cellStyle name="Fountain Input 3 4 3 5" xfId="17385"/>
    <cellStyle name="Fountain Input 3 4 3_4F" xfId="17386"/>
    <cellStyle name="Fountain Input 3 4 4" xfId="2957"/>
    <cellStyle name="Fountain Input 3 4 4 2" xfId="2958"/>
    <cellStyle name="Fountain Input 3 4 4 2 2" xfId="2959"/>
    <cellStyle name="Fountain Input 3 4 4 2 2 2" xfId="2960"/>
    <cellStyle name="Fountain Input 3 4 4 2 2 2 2" xfId="17387"/>
    <cellStyle name="Fountain Input 3 4 4 2 2 2 3" xfId="17388"/>
    <cellStyle name="Fountain Input 3 4 4 2 2 2_4F" xfId="17389"/>
    <cellStyle name="Fountain Input 3 4 4 2 2 3" xfId="17390"/>
    <cellStyle name="Fountain Input 3 4 4 2 2 4" xfId="17391"/>
    <cellStyle name="Fountain Input 3 4 4 2 2 5" xfId="17392"/>
    <cellStyle name="Fountain Input 3 4 4 2 2_4F" xfId="17393"/>
    <cellStyle name="Fountain Input 3 4 4 2 3" xfId="17394"/>
    <cellStyle name="Fountain Input 3 4 4 2 4" xfId="17395"/>
    <cellStyle name="Fountain Input 3 4 4 2_4F" xfId="17396"/>
    <cellStyle name="Fountain Input 3 4 4 3" xfId="2961"/>
    <cellStyle name="Fountain Input 3 4 4 3 2" xfId="2962"/>
    <cellStyle name="Fountain Input 3 4 4 3 2 2" xfId="17397"/>
    <cellStyle name="Fountain Input 3 4 4 3 2 3" xfId="17398"/>
    <cellStyle name="Fountain Input 3 4 4 3 2_4F" xfId="17399"/>
    <cellStyle name="Fountain Input 3 4 4 3 3" xfId="17400"/>
    <cellStyle name="Fountain Input 3 4 4 3 4" xfId="17401"/>
    <cellStyle name="Fountain Input 3 4 4 3 5" xfId="17402"/>
    <cellStyle name="Fountain Input 3 4 4 3_4F" xfId="17403"/>
    <cellStyle name="Fountain Input 3 4 4 4" xfId="17404"/>
    <cellStyle name="Fountain Input 3 4 4 5" xfId="17405"/>
    <cellStyle name="Fountain Input 3 4 4_4F" xfId="17406"/>
    <cellStyle name="Fountain Input 3 4 5" xfId="2963"/>
    <cellStyle name="Fountain Input 3 4 5 2" xfId="2964"/>
    <cellStyle name="Fountain Input 3 4 5 2 2" xfId="2965"/>
    <cellStyle name="Fountain Input 3 4 5 2 2 2" xfId="2966"/>
    <cellStyle name="Fountain Input 3 4 5 2 2 2 2" xfId="17407"/>
    <cellStyle name="Fountain Input 3 4 5 2 2 2 3" xfId="17408"/>
    <cellStyle name="Fountain Input 3 4 5 2 2 2_4F" xfId="17409"/>
    <cellStyle name="Fountain Input 3 4 5 2 2 3" xfId="17410"/>
    <cellStyle name="Fountain Input 3 4 5 2 2 4" xfId="17411"/>
    <cellStyle name="Fountain Input 3 4 5 2 2 5" xfId="17412"/>
    <cellStyle name="Fountain Input 3 4 5 2 2_4F" xfId="17413"/>
    <cellStyle name="Fountain Input 3 4 5 2 3" xfId="17414"/>
    <cellStyle name="Fountain Input 3 4 5 2 4" xfId="17415"/>
    <cellStyle name="Fountain Input 3 4 5 2_4F" xfId="17416"/>
    <cellStyle name="Fountain Input 3 4 5 3" xfId="2967"/>
    <cellStyle name="Fountain Input 3 4 5 3 2" xfId="2968"/>
    <cellStyle name="Fountain Input 3 4 5 3 2 2" xfId="17417"/>
    <cellStyle name="Fountain Input 3 4 5 3 2 3" xfId="17418"/>
    <cellStyle name="Fountain Input 3 4 5 3 2_4F" xfId="17419"/>
    <cellStyle name="Fountain Input 3 4 5 3 3" xfId="17420"/>
    <cellStyle name="Fountain Input 3 4 5 3 4" xfId="17421"/>
    <cellStyle name="Fountain Input 3 4 5 3 5" xfId="17422"/>
    <cellStyle name="Fountain Input 3 4 5 3_4F" xfId="17423"/>
    <cellStyle name="Fountain Input 3 4 5 4" xfId="17424"/>
    <cellStyle name="Fountain Input 3 4 5 5" xfId="17425"/>
    <cellStyle name="Fountain Input 3 4 5_4F" xfId="17426"/>
    <cellStyle name="Fountain Input 3 4 6" xfId="2969"/>
    <cellStyle name="Fountain Input 3 4 6 2" xfId="2970"/>
    <cellStyle name="Fountain Input 3 4 6 2 2" xfId="2971"/>
    <cellStyle name="Fountain Input 3 4 6 2 2 2" xfId="2972"/>
    <cellStyle name="Fountain Input 3 4 6 2 2 2 2" xfId="17427"/>
    <cellStyle name="Fountain Input 3 4 6 2 2 2 3" xfId="17428"/>
    <cellStyle name="Fountain Input 3 4 6 2 2 2_4F" xfId="17429"/>
    <cellStyle name="Fountain Input 3 4 6 2 2 3" xfId="17430"/>
    <cellStyle name="Fountain Input 3 4 6 2 2 4" xfId="17431"/>
    <cellStyle name="Fountain Input 3 4 6 2 2 5" xfId="17432"/>
    <cellStyle name="Fountain Input 3 4 6 2 2_4F" xfId="17433"/>
    <cellStyle name="Fountain Input 3 4 6 2 3" xfId="17434"/>
    <cellStyle name="Fountain Input 3 4 6 2 4" xfId="17435"/>
    <cellStyle name="Fountain Input 3 4 6 2_4F" xfId="17436"/>
    <cellStyle name="Fountain Input 3 4 6 3" xfId="2973"/>
    <cellStyle name="Fountain Input 3 4 6 3 2" xfId="2974"/>
    <cellStyle name="Fountain Input 3 4 6 3 2 2" xfId="17437"/>
    <cellStyle name="Fountain Input 3 4 6 3 2 3" xfId="17438"/>
    <cellStyle name="Fountain Input 3 4 6 3 2_4F" xfId="17439"/>
    <cellStyle name="Fountain Input 3 4 6 3 3" xfId="17440"/>
    <cellStyle name="Fountain Input 3 4 6 3 4" xfId="17441"/>
    <cellStyle name="Fountain Input 3 4 6 3 5" xfId="17442"/>
    <cellStyle name="Fountain Input 3 4 6 3_4F" xfId="17443"/>
    <cellStyle name="Fountain Input 3 4 6 4" xfId="17444"/>
    <cellStyle name="Fountain Input 3 4 6 5" xfId="17445"/>
    <cellStyle name="Fountain Input 3 4 6_4F" xfId="17446"/>
    <cellStyle name="Fountain Input 3 4 7" xfId="2975"/>
    <cellStyle name="Fountain Input 3 4 7 2" xfId="2976"/>
    <cellStyle name="Fountain Input 3 4 7 2 2" xfId="2977"/>
    <cellStyle name="Fountain Input 3 4 7 2 2 2" xfId="17447"/>
    <cellStyle name="Fountain Input 3 4 7 2 2 3" xfId="17448"/>
    <cellStyle name="Fountain Input 3 4 7 2 2_4F" xfId="17449"/>
    <cellStyle name="Fountain Input 3 4 7 2 3" xfId="17450"/>
    <cellStyle name="Fountain Input 3 4 7 2 4" xfId="17451"/>
    <cellStyle name="Fountain Input 3 4 7 2 5" xfId="17452"/>
    <cellStyle name="Fountain Input 3 4 7 2_4F" xfId="17453"/>
    <cellStyle name="Fountain Input 3 4 7 3" xfId="17454"/>
    <cellStyle name="Fountain Input 3 4 7 4" xfId="17455"/>
    <cellStyle name="Fountain Input 3 4 7_4F" xfId="17456"/>
    <cellStyle name="Fountain Input 3 4 8" xfId="2978"/>
    <cellStyle name="Fountain Input 3 4 8 2" xfId="2979"/>
    <cellStyle name="Fountain Input 3 4 8 2 2" xfId="17457"/>
    <cellStyle name="Fountain Input 3 4 8 2 3" xfId="17458"/>
    <cellStyle name="Fountain Input 3 4 8 2_4F" xfId="17459"/>
    <cellStyle name="Fountain Input 3 4 8 3" xfId="17460"/>
    <cellStyle name="Fountain Input 3 4 8 4" xfId="17461"/>
    <cellStyle name="Fountain Input 3 4 8 5" xfId="17462"/>
    <cellStyle name="Fountain Input 3 4 8_4F" xfId="17463"/>
    <cellStyle name="Fountain Input 3 4 9" xfId="17464"/>
    <cellStyle name="Fountain Input 3 4_4F" xfId="17465"/>
    <cellStyle name="Fountain Input 3 5" xfId="2980"/>
    <cellStyle name="Fountain Input 3 5 10" xfId="17466"/>
    <cellStyle name="Fountain Input 3 5 2" xfId="2981"/>
    <cellStyle name="Fountain Input 3 5 2 2" xfId="2982"/>
    <cellStyle name="Fountain Input 3 5 2 2 2" xfId="2983"/>
    <cellStyle name="Fountain Input 3 5 2 2 2 2" xfId="2984"/>
    <cellStyle name="Fountain Input 3 5 2 2 2 2 2" xfId="17467"/>
    <cellStyle name="Fountain Input 3 5 2 2 2 2 3" xfId="17468"/>
    <cellStyle name="Fountain Input 3 5 2 2 2 2_4F" xfId="17469"/>
    <cellStyle name="Fountain Input 3 5 2 2 2 3" xfId="17470"/>
    <cellStyle name="Fountain Input 3 5 2 2 2 4" xfId="17471"/>
    <cellStyle name="Fountain Input 3 5 2 2 2 5" xfId="17472"/>
    <cellStyle name="Fountain Input 3 5 2 2 2_4F" xfId="17473"/>
    <cellStyle name="Fountain Input 3 5 2 2 3" xfId="17474"/>
    <cellStyle name="Fountain Input 3 5 2 2 4" xfId="17475"/>
    <cellStyle name="Fountain Input 3 5 2 2_4F" xfId="17476"/>
    <cellStyle name="Fountain Input 3 5 2 3" xfId="2985"/>
    <cellStyle name="Fountain Input 3 5 2 3 2" xfId="2986"/>
    <cellStyle name="Fountain Input 3 5 2 3 2 2" xfId="17477"/>
    <cellStyle name="Fountain Input 3 5 2 3 2 3" xfId="17478"/>
    <cellStyle name="Fountain Input 3 5 2 3 2_4F" xfId="17479"/>
    <cellStyle name="Fountain Input 3 5 2 3 3" xfId="17480"/>
    <cellStyle name="Fountain Input 3 5 2 3 4" xfId="17481"/>
    <cellStyle name="Fountain Input 3 5 2 3 5" xfId="17482"/>
    <cellStyle name="Fountain Input 3 5 2 3_4F" xfId="17483"/>
    <cellStyle name="Fountain Input 3 5 2 4" xfId="17484"/>
    <cellStyle name="Fountain Input 3 5 2 5" xfId="17485"/>
    <cellStyle name="Fountain Input 3 5 2_4F" xfId="17486"/>
    <cellStyle name="Fountain Input 3 5 3" xfId="2987"/>
    <cellStyle name="Fountain Input 3 5 3 2" xfId="2988"/>
    <cellStyle name="Fountain Input 3 5 3 2 2" xfId="2989"/>
    <cellStyle name="Fountain Input 3 5 3 2 2 2" xfId="2990"/>
    <cellStyle name="Fountain Input 3 5 3 2 2 2 2" xfId="17487"/>
    <cellStyle name="Fountain Input 3 5 3 2 2 2 3" xfId="17488"/>
    <cellStyle name="Fountain Input 3 5 3 2 2 2_4F" xfId="17489"/>
    <cellStyle name="Fountain Input 3 5 3 2 2 3" xfId="17490"/>
    <cellStyle name="Fountain Input 3 5 3 2 2 4" xfId="17491"/>
    <cellStyle name="Fountain Input 3 5 3 2 2 5" xfId="17492"/>
    <cellStyle name="Fountain Input 3 5 3 2 2_4F" xfId="17493"/>
    <cellStyle name="Fountain Input 3 5 3 2 3" xfId="17494"/>
    <cellStyle name="Fountain Input 3 5 3 2 4" xfId="17495"/>
    <cellStyle name="Fountain Input 3 5 3 2_4F" xfId="17496"/>
    <cellStyle name="Fountain Input 3 5 3 3" xfId="2991"/>
    <cellStyle name="Fountain Input 3 5 3 3 2" xfId="2992"/>
    <cellStyle name="Fountain Input 3 5 3 3 2 2" xfId="17497"/>
    <cellStyle name="Fountain Input 3 5 3 3 2 3" xfId="17498"/>
    <cellStyle name="Fountain Input 3 5 3 3 2_4F" xfId="17499"/>
    <cellStyle name="Fountain Input 3 5 3 3 3" xfId="17500"/>
    <cellStyle name="Fountain Input 3 5 3 3 4" xfId="17501"/>
    <cellStyle name="Fountain Input 3 5 3 3 5" xfId="17502"/>
    <cellStyle name="Fountain Input 3 5 3 3_4F" xfId="17503"/>
    <cellStyle name="Fountain Input 3 5 3 4" xfId="17504"/>
    <cellStyle name="Fountain Input 3 5 3 5" xfId="17505"/>
    <cellStyle name="Fountain Input 3 5 3_4F" xfId="17506"/>
    <cellStyle name="Fountain Input 3 5 4" xfId="2993"/>
    <cellStyle name="Fountain Input 3 5 4 2" xfId="2994"/>
    <cellStyle name="Fountain Input 3 5 4 2 2" xfId="2995"/>
    <cellStyle name="Fountain Input 3 5 4 2 2 2" xfId="2996"/>
    <cellStyle name="Fountain Input 3 5 4 2 2 2 2" xfId="17507"/>
    <cellStyle name="Fountain Input 3 5 4 2 2 2 3" xfId="17508"/>
    <cellStyle name="Fountain Input 3 5 4 2 2 2_4F" xfId="17509"/>
    <cellStyle name="Fountain Input 3 5 4 2 2 3" xfId="17510"/>
    <cellStyle name="Fountain Input 3 5 4 2 2 4" xfId="17511"/>
    <cellStyle name="Fountain Input 3 5 4 2 2 5" xfId="17512"/>
    <cellStyle name="Fountain Input 3 5 4 2 2_4F" xfId="17513"/>
    <cellStyle name="Fountain Input 3 5 4 2 3" xfId="17514"/>
    <cellStyle name="Fountain Input 3 5 4 2 4" xfId="17515"/>
    <cellStyle name="Fountain Input 3 5 4 2_4F" xfId="17516"/>
    <cellStyle name="Fountain Input 3 5 4 3" xfId="2997"/>
    <cellStyle name="Fountain Input 3 5 4 3 2" xfId="2998"/>
    <cellStyle name="Fountain Input 3 5 4 3 2 2" xfId="17517"/>
    <cellStyle name="Fountain Input 3 5 4 3 2 3" xfId="17518"/>
    <cellStyle name="Fountain Input 3 5 4 3 2_4F" xfId="17519"/>
    <cellStyle name="Fountain Input 3 5 4 3 3" xfId="17520"/>
    <cellStyle name="Fountain Input 3 5 4 3 4" xfId="17521"/>
    <cellStyle name="Fountain Input 3 5 4 3 5" xfId="17522"/>
    <cellStyle name="Fountain Input 3 5 4 3_4F" xfId="17523"/>
    <cellStyle name="Fountain Input 3 5 4 4" xfId="17524"/>
    <cellStyle name="Fountain Input 3 5 4 5" xfId="17525"/>
    <cellStyle name="Fountain Input 3 5 4_4F" xfId="17526"/>
    <cellStyle name="Fountain Input 3 5 5" xfId="2999"/>
    <cellStyle name="Fountain Input 3 5 5 2" xfId="3000"/>
    <cellStyle name="Fountain Input 3 5 5 2 2" xfId="3001"/>
    <cellStyle name="Fountain Input 3 5 5 2 2 2" xfId="3002"/>
    <cellStyle name="Fountain Input 3 5 5 2 2 2 2" xfId="17527"/>
    <cellStyle name="Fountain Input 3 5 5 2 2 2 3" xfId="17528"/>
    <cellStyle name="Fountain Input 3 5 5 2 2 2_4F" xfId="17529"/>
    <cellStyle name="Fountain Input 3 5 5 2 2 3" xfId="17530"/>
    <cellStyle name="Fountain Input 3 5 5 2 2 4" xfId="17531"/>
    <cellStyle name="Fountain Input 3 5 5 2 2 5" xfId="17532"/>
    <cellStyle name="Fountain Input 3 5 5 2 2_4F" xfId="17533"/>
    <cellStyle name="Fountain Input 3 5 5 2 3" xfId="17534"/>
    <cellStyle name="Fountain Input 3 5 5 2 4" xfId="17535"/>
    <cellStyle name="Fountain Input 3 5 5 2_4F" xfId="17536"/>
    <cellStyle name="Fountain Input 3 5 5 3" xfId="3003"/>
    <cellStyle name="Fountain Input 3 5 5 3 2" xfId="3004"/>
    <cellStyle name="Fountain Input 3 5 5 3 2 2" xfId="17537"/>
    <cellStyle name="Fountain Input 3 5 5 3 2 3" xfId="17538"/>
    <cellStyle name="Fountain Input 3 5 5 3 2_4F" xfId="17539"/>
    <cellStyle name="Fountain Input 3 5 5 3 3" xfId="17540"/>
    <cellStyle name="Fountain Input 3 5 5 3 4" xfId="17541"/>
    <cellStyle name="Fountain Input 3 5 5 3 5" xfId="17542"/>
    <cellStyle name="Fountain Input 3 5 5 3_4F" xfId="17543"/>
    <cellStyle name="Fountain Input 3 5 5 4" xfId="17544"/>
    <cellStyle name="Fountain Input 3 5 5 5" xfId="17545"/>
    <cellStyle name="Fountain Input 3 5 5_4F" xfId="17546"/>
    <cellStyle name="Fountain Input 3 5 6" xfId="3005"/>
    <cellStyle name="Fountain Input 3 5 6 2" xfId="3006"/>
    <cellStyle name="Fountain Input 3 5 6 2 2" xfId="3007"/>
    <cellStyle name="Fountain Input 3 5 6 2 2 2" xfId="3008"/>
    <cellStyle name="Fountain Input 3 5 6 2 2 2 2" xfId="17547"/>
    <cellStyle name="Fountain Input 3 5 6 2 2 2 3" xfId="17548"/>
    <cellStyle name="Fountain Input 3 5 6 2 2 2_4F" xfId="17549"/>
    <cellStyle name="Fountain Input 3 5 6 2 2 3" xfId="17550"/>
    <cellStyle name="Fountain Input 3 5 6 2 2 4" xfId="17551"/>
    <cellStyle name="Fountain Input 3 5 6 2 2 5" xfId="17552"/>
    <cellStyle name="Fountain Input 3 5 6 2 2_4F" xfId="17553"/>
    <cellStyle name="Fountain Input 3 5 6 2 3" xfId="17554"/>
    <cellStyle name="Fountain Input 3 5 6 2 4" xfId="17555"/>
    <cellStyle name="Fountain Input 3 5 6 2_4F" xfId="17556"/>
    <cellStyle name="Fountain Input 3 5 6 3" xfId="3009"/>
    <cellStyle name="Fountain Input 3 5 6 3 2" xfId="3010"/>
    <cellStyle name="Fountain Input 3 5 6 3 2 2" xfId="17557"/>
    <cellStyle name="Fountain Input 3 5 6 3 2 3" xfId="17558"/>
    <cellStyle name="Fountain Input 3 5 6 3 2_4F" xfId="17559"/>
    <cellStyle name="Fountain Input 3 5 6 3 3" xfId="17560"/>
    <cellStyle name="Fountain Input 3 5 6 3 4" xfId="17561"/>
    <cellStyle name="Fountain Input 3 5 6 3 5" xfId="17562"/>
    <cellStyle name="Fountain Input 3 5 6 3_4F" xfId="17563"/>
    <cellStyle name="Fountain Input 3 5 6 4" xfId="17564"/>
    <cellStyle name="Fountain Input 3 5 6 5" xfId="17565"/>
    <cellStyle name="Fountain Input 3 5 6_4F" xfId="17566"/>
    <cellStyle name="Fountain Input 3 5 7" xfId="3011"/>
    <cellStyle name="Fountain Input 3 5 7 2" xfId="3012"/>
    <cellStyle name="Fountain Input 3 5 7 2 2" xfId="3013"/>
    <cellStyle name="Fountain Input 3 5 7 2 2 2" xfId="17567"/>
    <cellStyle name="Fountain Input 3 5 7 2 2 3" xfId="17568"/>
    <cellStyle name="Fountain Input 3 5 7 2 2_4F" xfId="17569"/>
    <cellStyle name="Fountain Input 3 5 7 2 3" xfId="17570"/>
    <cellStyle name="Fountain Input 3 5 7 2 4" xfId="17571"/>
    <cellStyle name="Fountain Input 3 5 7 2 5" xfId="17572"/>
    <cellStyle name="Fountain Input 3 5 7 2_4F" xfId="17573"/>
    <cellStyle name="Fountain Input 3 5 7 3" xfId="17574"/>
    <cellStyle name="Fountain Input 3 5 7 4" xfId="17575"/>
    <cellStyle name="Fountain Input 3 5 7_4F" xfId="17576"/>
    <cellStyle name="Fountain Input 3 5 8" xfId="3014"/>
    <cellStyle name="Fountain Input 3 5 8 2" xfId="3015"/>
    <cellStyle name="Fountain Input 3 5 8 2 2" xfId="17577"/>
    <cellStyle name="Fountain Input 3 5 8 2 3" xfId="17578"/>
    <cellStyle name="Fountain Input 3 5 8 2_4F" xfId="17579"/>
    <cellStyle name="Fountain Input 3 5 8 3" xfId="17580"/>
    <cellStyle name="Fountain Input 3 5 8 4" xfId="17581"/>
    <cellStyle name="Fountain Input 3 5 8 5" xfId="17582"/>
    <cellStyle name="Fountain Input 3 5 8_4F" xfId="17583"/>
    <cellStyle name="Fountain Input 3 5 9" xfId="17584"/>
    <cellStyle name="Fountain Input 3 5_4F" xfId="17585"/>
    <cellStyle name="Fountain Input 3 6" xfId="3016"/>
    <cellStyle name="Fountain Input 3 6 2" xfId="3017"/>
    <cellStyle name="Fountain Input 3 6 2 2" xfId="3018"/>
    <cellStyle name="Fountain Input 3 6 2 2 2" xfId="3019"/>
    <cellStyle name="Fountain Input 3 6 2 2 2 2" xfId="17586"/>
    <cellStyle name="Fountain Input 3 6 2 2 2 3" xfId="17587"/>
    <cellStyle name="Fountain Input 3 6 2 2 2_4F" xfId="17588"/>
    <cellStyle name="Fountain Input 3 6 2 2 3" xfId="17589"/>
    <cellStyle name="Fountain Input 3 6 2 2 4" xfId="17590"/>
    <cellStyle name="Fountain Input 3 6 2 2 5" xfId="17591"/>
    <cellStyle name="Fountain Input 3 6 2 2_4F" xfId="17592"/>
    <cellStyle name="Fountain Input 3 6 2 3" xfId="17593"/>
    <cellStyle name="Fountain Input 3 6 2 4" xfId="17594"/>
    <cellStyle name="Fountain Input 3 6 2_4F" xfId="17595"/>
    <cellStyle name="Fountain Input 3 6 3" xfId="3020"/>
    <cellStyle name="Fountain Input 3 6 3 2" xfId="3021"/>
    <cellStyle name="Fountain Input 3 6 3 2 2" xfId="17596"/>
    <cellStyle name="Fountain Input 3 6 3 2 3" xfId="17597"/>
    <cellStyle name="Fountain Input 3 6 3 2_4F" xfId="17598"/>
    <cellStyle name="Fountain Input 3 6 3 3" xfId="17599"/>
    <cellStyle name="Fountain Input 3 6 3 4" xfId="17600"/>
    <cellStyle name="Fountain Input 3 6 3 5" xfId="17601"/>
    <cellStyle name="Fountain Input 3 6 3_4F" xfId="17602"/>
    <cellStyle name="Fountain Input 3 6 4" xfId="17603"/>
    <cellStyle name="Fountain Input 3 6 5" xfId="17604"/>
    <cellStyle name="Fountain Input 3 6_4F" xfId="17605"/>
    <cellStyle name="Fountain Input 3 7" xfId="3022"/>
    <cellStyle name="Fountain Input 3 7 2" xfId="3023"/>
    <cellStyle name="Fountain Input 3 7 2 2" xfId="3024"/>
    <cellStyle name="Fountain Input 3 7 2 2 2" xfId="3025"/>
    <cellStyle name="Fountain Input 3 7 2 2 2 2" xfId="17606"/>
    <cellStyle name="Fountain Input 3 7 2 2 2 3" xfId="17607"/>
    <cellStyle name="Fountain Input 3 7 2 2 2_4F" xfId="17608"/>
    <cellStyle name="Fountain Input 3 7 2 2 3" xfId="17609"/>
    <cellStyle name="Fountain Input 3 7 2 2 4" xfId="17610"/>
    <cellStyle name="Fountain Input 3 7 2 2 5" xfId="17611"/>
    <cellStyle name="Fountain Input 3 7 2 2_4F" xfId="17612"/>
    <cellStyle name="Fountain Input 3 7 2 3" xfId="17613"/>
    <cellStyle name="Fountain Input 3 7 2 4" xfId="17614"/>
    <cellStyle name="Fountain Input 3 7 2_4F" xfId="17615"/>
    <cellStyle name="Fountain Input 3 7 3" xfId="3026"/>
    <cellStyle name="Fountain Input 3 7 3 2" xfId="3027"/>
    <cellStyle name="Fountain Input 3 7 3 2 2" xfId="17616"/>
    <cellStyle name="Fountain Input 3 7 3 2 3" xfId="17617"/>
    <cellStyle name="Fountain Input 3 7 3 2_4F" xfId="17618"/>
    <cellStyle name="Fountain Input 3 7 3 3" xfId="17619"/>
    <cellStyle name="Fountain Input 3 7 3 4" xfId="17620"/>
    <cellStyle name="Fountain Input 3 7 3 5" xfId="17621"/>
    <cellStyle name="Fountain Input 3 7 3_4F" xfId="17622"/>
    <cellStyle name="Fountain Input 3 7 4" xfId="17623"/>
    <cellStyle name="Fountain Input 3 7 5" xfId="17624"/>
    <cellStyle name="Fountain Input 3 7_4F" xfId="17625"/>
    <cellStyle name="Fountain Input 3 8" xfId="3028"/>
    <cellStyle name="Fountain Input 3 8 2" xfId="3029"/>
    <cellStyle name="Fountain Input 3 8 2 2" xfId="3030"/>
    <cellStyle name="Fountain Input 3 8 2 2 2" xfId="3031"/>
    <cellStyle name="Fountain Input 3 8 2 2 2 2" xfId="17626"/>
    <cellStyle name="Fountain Input 3 8 2 2 2 3" xfId="17627"/>
    <cellStyle name="Fountain Input 3 8 2 2 2_4F" xfId="17628"/>
    <cellStyle name="Fountain Input 3 8 2 2 3" xfId="17629"/>
    <cellStyle name="Fountain Input 3 8 2 2 4" xfId="17630"/>
    <cellStyle name="Fountain Input 3 8 2 2 5" xfId="17631"/>
    <cellStyle name="Fountain Input 3 8 2 2_4F" xfId="17632"/>
    <cellStyle name="Fountain Input 3 8 2 3" xfId="17633"/>
    <cellStyle name="Fountain Input 3 8 2 4" xfId="17634"/>
    <cellStyle name="Fountain Input 3 8 2_4F" xfId="17635"/>
    <cellStyle name="Fountain Input 3 8 3" xfId="3032"/>
    <cellStyle name="Fountain Input 3 8 3 2" xfId="3033"/>
    <cellStyle name="Fountain Input 3 8 3 2 2" xfId="17636"/>
    <cellStyle name="Fountain Input 3 8 3 2 3" xfId="17637"/>
    <cellStyle name="Fountain Input 3 8 3 2_4F" xfId="17638"/>
    <cellStyle name="Fountain Input 3 8 3 3" xfId="17639"/>
    <cellStyle name="Fountain Input 3 8 3 4" xfId="17640"/>
    <cellStyle name="Fountain Input 3 8 3 5" xfId="17641"/>
    <cellStyle name="Fountain Input 3 8 3_4F" xfId="17642"/>
    <cellStyle name="Fountain Input 3 8 4" xfId="17643"/>
    <cellStyle name="Fountain Input 3 8 5" xfId="17644"/>
    <cellStyle name="Fountain Input 3 8_4F" xfId="17645"/>
    <cellStyle name="Fountain Input 3 9" xfId="3034"/>
    <cellStyle name="Fountain Input 3 9 2" xfId="3035"/>
    <cellStyle name="Fountain Input 3 9 2 2" xfId="3036"/>
    <cellStyle name="Fountain Input 3 9 2 2 2" xfId="3037"/>
    <cellStyle name="Fountain Input 3 9 2 2 2 2" xfId="17646"/>
    <cellStyle name="Fountain Input 3 9 2 2 2 3" xfId="17647"/>
    <cellStyle name="Fountain Input 3 9 2 2 2_4F" xfId="17648"/>
    <cellStyle name="Fountain Input 3 9 2 2 3" xfId="17649"/>
    <cellStyle name="Fountain Input 3 9 2 2 4" xfId="17650"/>
    <cellStyle name="Fountain Input 3 9 2 2 5" xfId="17651"/>
    <cellStyle name="Fountain Input 3 9 2 2_4F" xfId="17652"/>
    <cellStyle name="Fountain Input 3 9 2 3" xfId="17653"/>
    <cellStyle name="Fountain Input 3 9 2 4" xfId="17654"/>
    <cellStyle name="Fountain Input 3 9 2_4F" xfId="17655"/>
    <cellStyle name="Fountain Input 3 9 3" xfId="3038"/>
    <cellStyle name="Fountain Input 3 9 3 2" xfId="3039"/>
    <cellStyle name="Fountain Input 3 9 3 2 2" xfId="17656"/>
    <cellStyle name="Fountain Input 3 9 3 2 3" xfId="17657"/>
    <cellStyle name="Fountain Input 3 9 3 2_4F" xfId="17658"/>
    <cellStyle name="Fountain Input 3 9 3 3" xfId="17659"/>
    <cellStyle name="Fountain Input 3 9 3 4" xfId="17660"/>
    <cellStyle name="Fountain Input 3 9 3 5" xfId="17661"/>
    <cellStyle name="Fountain Input 3 9 3_4F" xfId="17662"/>
    <cellStyle name="Fountain Input 3 9 4" xfId="17663"/>
    <cellStyle name="Fountain Input 3 9 5" xfId="17664"/>
    <cellStyle name="Fountain Input 3 9_4F" xfId="17665"/>
    <cellStyle name="Fountain Input 3_4F" xfId="17666"/>
    <cellStyle name="Fountain Input 4" xfId="3040"/>
    <cellStyle name="Fountain Input 4 10" xfId="3041"/>
    <cellStyle name="Fountain Input 4 10 2" xfId="3042"/>
    <cellStyle name="Fountain Input 4 10 2 2" xfId="3043"/>
    <cellStyle name="Fountain Input 4 10 2 2 2" xfId="3044"/>
    <cellStyle name="Fountain Input 4 10 2 2 2 2" xfId="17667"/>
    <cellStyle name="Fountain Input 4 10 2 2 2 3" xfId="17668"/>
    <cellStyle name="Fountain Input 4 10 2 2 2_4F" xfId="17669"/>
    <cellStyle name="Fountain Input 4 10 2 2 3" xfId="17670"/>
    <cellStyle name="Fountain Input 4 10 2 2 4" xfId="17671"/>
    <cellStyle name="Fountain Input 4 10 2 2 5" xfId="17672"/>
    <cellStyle name="Fountain Input 4 10 2 2_4F" xfId="17673"/>
    <cellStyle name="Fountain Input 4 10 2 3" xfId="17674"/>
    <cellStyle name="Fountain Input 4 10 2 4" xfId="17675"/>
    <cellStyle name="Fountain Input 4 10 2_4F" xfId="17676"/>
    <cellStyle name="Fountain Input 4 10 3" xfId="3045"/>
    <cellStyle name="Fountain Input 4 10 3 2" xfId="3046"/>
    <cellStyle name="Fountain Input 4 10 3 2 2" xfId="17677"/>
    <cellStyle name="Fountain Input 4 10 3 2 3" xfId="17678"/>
    <cellStyle name="Fountain Input 4 10 3 2_4F" xfId="17679"/>
    <cellStyle name="Fountain Input 4 10 3 3" xfId="17680"/>
    <cellStyle name="Fountain Input 4 10 3 4" xfId="17681"/>
    <cellStyle name="Fountain Input 4 10 3 5" xfId="17682"/>
    <cellStyle name="Fountain Input 4 10 3_4F" xfId="17683"/>
    <cellStyle name="Fountain Input 4 10 4" xfId="17684"/>
    <cellStyle name="Fountain Input 4 10 5" xfId="17685"/>
    <cellStyle name="Fountain Input 4 10_4F" xfId="17686"/>
    <cellStyle name="Fountain Input 4 11" xfId="3047"/>
    <cellStyle name="Fountain Input 4 11 2" xfId="3048"/>
    <cellStyle name="Fountain Input 4 11 2 2" xfId="3049"/>
    <cellStyle name="Fountain Input 4 11 2 2 2" xfId="3050"/>
    <cellStyle name="Fountain Input 4 11 2 2 2 2" xfId="17687"/>
    <cellStyle name="Fountain Input 4 11 2 2 2 3" xfId="17688"/>
    <cellStyle name="Fountain Input 4 11 2 2 2_4F" xfId="17689"/>
    <cellStyle name="Fountain Input 4 11 2 2 3" xfId="17690"/>
    <cellStyle name="Fountain Input 4 11 2 2 4" xfId="17691"/>
    <cellStyle name="Fountain Input 4 11 2 2 5" xfId="17692"/>
    <cellStyle name="Fountain Input 4 11 2 2_4F" xfId="17693"/>
    <cellStyle name="Fountain Input 4 11 2 3" xfId="17694"/>
    <cellStyle name="Fountain Input 4 11 2 4" xfId="17695"/>
    <cellStyle name="Fountain Input 4 11 2_4F" xfId="17696"/>
    <cellStyle name="Fountain Input 4 11 3" xfId="3051"/>
    <cellStyle name="Fountain Input 4 11 3 2" xfId="3052"/>
    <cellStyle name="Fountain Input 4 11 3 2 2" xfId="17697"/>
    <cellStyle name="Fountain Input 4 11 3 2 3" xfId="17698"/>
    <cellStyle name="Fountain Input 4 11 3 2_4F" xfId="17699"/>
    <cellStyle name="Fountain Input 4 11 3 3" xfId="17700"/>
    <cellStyle name="Fountain Input 4 11 3 4" xfId="17701"/>
    <cellStyle name="Fountain Input 4 11 3 5" xfId="17702"/>
    <cellStyle name="Fountain Input 4 11 3_4F" xfId="17703"/>
    <cellStyle name="Fountain Input 4 11 4" xfId="17704"/>
    <cellStyle name="Fountain Input 4 11 5" xfId="17705"/>
    <cellStyle name="Fountain Input 4 11_4F" xfId="17706"/>
    <cellStyle name="Fountain Input 4 12" xfId="3053"/>
    <cellStyle name="Fountain Input 4 12 2" xfId="3054"/>
    <cellStyle name="Fountain Input 4 12 2 2" xfId="3055"/>
    <cellStyle name="Fountain Input 4 12 2 2 2" xfId="17707"/>
    <cellStyle name="Fountain Input 4 12 2 2 3" xfId="17708"/>
    <cellStyle name="Fountain Input 4 12 2 2_4F" xfId="17709"/>
    <cellStyle name="Fountain Input 4 12 2 3" xfId="17710"/>
    <cellStyle name="Fountain Input 4 12 2 4" xfId="17711"/>
    <cellStyle name="Fountain Input 4 12 2 5" xfId="17712"/>
    <cellStyle name="Fountain Input 4 12 2_4F" xfId="17713"/>
    <cellStyle name="Fountain Input 4 12 3" xfId="17714"/>
    <cellStyle name="Fountain Input 4 12 4" xfId="17715"/>
    <cellStyle name="Fountain Input 4 12_4F" xfId="17716"/>
    <cellStyle name="Fountain Input 4 13" xfId="3056"/>
    <cellStyle name="Fountain Input 4 13 2" xfId="3057"/>
    <cellStyle name="Fountain Input 4 13 2 2" xfId="17717"/>
    <cellStyle name="Fountain Input 4 13 2 3" xfId="17718"/>
    <cellStyle name="Fountain Input 4 13 2_4F" xfId="17719"/>
    <cellStyle name="Fountain Input 4 13 3" xfId="17720"/>
    <cellStyle name="Fountain Input 4 13 4" xfId="17721"/>
    <cellStyle name="Fountain Input 4 13 5" xfId="17722"/>
    <cellStyle name="Fountain Input 4 13_4F" xfId="17723"/>
    <cellStyle name="Fountain Input 4 14" xfId="17724"/>
    <cellStyle name="Fountain Input 4 15" xfId="17725"/>
    <cellStyle name="Fountain Input 4 2" xfId="3058"/>
    <cellStyle name="Fountain Input 4 2 10" xfId="17726"/>
    <cellStyle name="Fountain Input 4 2 2" xfId="3059"/>
    <cellStyle name="Fountain Input 4 2 2 2" xfId="3060"/>
    <cellStyle name="Fountain Input 4 2 2 2 2" xfId="3061"/>
    <cellStyle name="Fountain Input 4 2 2 2 2 2" xfId="3062"/>
    <cellStyle name="Fountain Input 4 2 2 2 2 2 2" xfId="17727"/>
    <cellStyle name="Fountain Input 4 2 2 2 2 2 3" xfId="17728"/>
    <cellStyle name="Fountain Input 4 2 2 2 2 2_4F" xfId="17729"/>
    <cellStyle name="Fountain Input 4 2 2 2 2 3" xfId="17730"/>
    <cellStyle name="Fountain Input 4 2 2 2 2 4" xfId="17731"/>
    <cellStyle name="Fountain Input 4 2 2 2 2 5" xfId="17732"/>
    <cellStyle name="Fountain Input 4 2 2 2 2_4F" xfId="17733"/>
    <cellStyle name="Fountain Input 4 2 2 2 3" xfId="17734"/>
    <cellStyle name="Fountain Input 4 2 2 2 4" xfId="17735"/>
    <cellStyle name="Fountain Input 4 2 2 2_4F" xfId="17736"/>
    <cellStyle name="Fountain Input 4 2 2 3" xfId="3063"/>
    <cellStyle name="Fountain Input 4 2 2 3 2" xfId="3064"/>
    <cellStyle name="Fountain Input 4 2 2 3 2 2" xfId="17737"/>
    <cellStyle name="Fountain Input 4 2 2 3 2 3" xfId="17738"/>
    <cellStyle name="Fountain Input 4 2 2 3 2_4F" xfId="17739"/>
    <cellStyle name="Fountain Input 4 2 2 3 3" xfId="17740"/>
    <cellStyle name="Fountain Input 4 2 2 3 4" xfId="17741"/>
    <cellStyle name="Fountain Input 4 2 2 3 5" xfId="17742"/>
    <cellStyle name="Fountain Input 4 2 2 3_4F" xfId="17743"/>
    <cellStyle name="Fountain Input 4 2 2 4" xfId="17744"/>
    <cellStyle name="Fountain Input 4 2 2 5" xfId="17745"/>
    <cellStyle name="Fountain Input 4 2 2_4F" xfId="17746"/>
    <cellStyle name="Fountain Input 4 2 3" xfId="3065"/>
    <cellStyle name="Fountain Input 4 2 3 2" xfId="3066"/>
    <cellStyle name="Fountain Input 4 2 3 2 2" xfId="3067"/>
    <cellStyle name="Fountain Input 4 2 3 2 2 2" xfId="3068"/>
    <cellStyle name="Fountain Input 4 2 3 2 2 2 2" xfId="17747"/>
    <cellStyle name="Fountain Input 4 2 3 2 2 2 3" xfId="17748"/>
    <cellStyle name="Fountain Input 4 2 3 2 2 2_4F" xfId="17749"/>
    <cellStyle name="Fountain Input 4 2 3 2 2 3" xfId="17750"/>
    <cellStyle name="Fountain Input 4 2 3 2 2 4" xfId="17751"/>
    <cellStyle name="Fountain Input 4 2 3 2 2 5" xfId="17752"/>
    <cellStyle name="Fountain Input 4 2 3 2 2_4F" xfId="17753"/>
    <cellStyle name="Fountain Input 4 2 3 2 3" xfId="17754"/>
    <cellStyle name="Fountain Input 4 2 3 2 4" xfId="17755"/>
    <cellStyle name="Fountain Input 4 2 3 2_4F" xfId="17756"/>
    <cellStyle name="Fountain Input 4 2 3 3" xfId="3069"/>
    <cellStyle name="Fountain Input 4 2 3 3 2" xfId="3070"/>
    <cellStyle name="Fountain Input 4 2 3 3 2 2" xfId="17757"/>
    <cellStyle name="Fountain Input 4 2 3 3 2 3" xfId="17758"/>
    <cellStyle name="Fountain Input 4 2 3 3 2_4F" xfId="17759"/>
    <cellStyle name="Fountain Input 4 2 3 3 3" xfId="17760"/>
    <cellStyle name="Fountain Input 4 2 3 3 4" xfId="17761"/>
    <cellStyle name="Fountain Input 4 2 3 3 5" xfId="17762"/>
    <cellStyle name="Fountain Input 4 2 3 3_4F" xfId="17763"/>
    <cellStyle name="Fountain Input 4 2 3 4" xfId="17764"/>
    <cellStyle name="Fountain Input 4 2 3 5" xfId="17765"/>
    <cellStyle name="Fountain Input 4 2 3_4F" xfId="17766"/>
    <cellStyle name="Fountain Input 4 2 4" xfId="3071"/>
    <cellStyle name="Fountain Input 4 2 4 2" xfId="3072"/>
    <cellStyle name="Fountain Input 4 2 4 2 2" xfId="3073"/>
    <cellStyle name="Fountain Input 4 2 4 2 2 2" xfId="3074"/>
    <cellStyle name="Fountain Input 4 2 4 2 2 2 2" xfId="17767"/>
    <cellStyle name="Fountain Input 4 2 4 2 2 2 3" xfId="17768"/>
    <cellStyle name="Fountain Input 4 2 4 2 2 2_4F" xfId="17769"/>
    <cellStyle name="Fountain Input 4 2 4 2 2 3" xfId="17770"/>
    <cellStyle name="Fountain Input 4 2 4 2 2 4" xfId="17771"/>
    <cellStyle name="Fountain Input 4 2 4 2 2 5" xfId="17772"/>
    <cellStyle name="Fountain Input 4 2 4 2 2_4F" xfId="17773"/>
    <cellStyle name="Fountain Input 4 2 4 2 3" xfId="17774"/>
    <cellStyle name="Fountain Input 4 2 4 2 4" xfId="17775"/>
    <cellStyle name="Fountain Input 4 2 4 2_4F" xfId="17776"/>
    <cellStyle name="Fountain Input 4 2 4 3" xfId="3075"/>
    <cellStyle name="Fountain Input 4 2 4 3 2" xfId="3076"/>
    <cellStyle name="Fountain Input 4 2 4 3 2 2" xfId="17777"/>
    <cellStyle name="Fountain Input 4 2 4 3 2 3" xfId="17778"/>
    <cellStyle name="Fountain Input 4 2 4 3 2_4F" xfId="17779"/>
    <cellStyle name="Fountain Input 4 2 4 3 3" xfId="17780"/>
    <cellStyle name="Fountain Input 4 2 4 3 4" xfId="17781"/>
    <cellStyle name="Fountain Input 4 2 4 3 5" xfId="17782"/>
    <cellStyle name="Fountain Input 4 2 4 3_4F" xfId="17783"/>
    <cellStyle name="Fountain Input 4 2 4 4" xfId="17784"/>
    <cellStyle name="Fountain Input 4 2 4 5" xfId="17785"/>
    <cellStyle name="Fountain Input 4 2 4_4F" xfId="17786"/>
    <cellStyle name="Fountain Input 4 2 5" xfId="3077"/>
    <cellStyle name="Fountain Input 4 2 5 2" xfId="3078"/>
    <cellStyle name="Fountain Input 4 2 5 2 2" xfId="3079"/>
    <cellStyle name="Fountain Input 4 2 5 2 2 2" xfId="3080"/>
    <cellStyle name="Fountain Input 4 2 5 2 2 2 2" xfId="17787"/>
    <cellStyle name="Fountain Input 4 2 5 2 2 2 3" xfId="17788"/>
    <cellStyle name="Fountain Input 4 2 5 2 2 2_4F" xfId="17789"/>
    <cellStyle name="Fountain Input 4 2 5 2 2 3" xfId="17790"/>
    <cellStyle name="Fountain Input 4 2 5 2 2 4" xfId="17791"/>
    <cellStyle name="Fountain Input 4 2 5 2 2 5" xfId="17792"/>
    <cellStyle name="Fountain Input 4 2 5 2 2_4F" xfId="17793"/>
    <cellStyle name="Fountain Input 4 2 5 2 3" xfId="17794"/>
    <cellStyle name="Fountain Input 4 2 5 2 4" xfId="17795"/>
    <cellStyle name="Fountain Input 4 2 5 2_4F" xfId="17796"/>
    <cellStyle name="Fountain Input 4 2 5 3" xfId="3081"/>
    <cellStyle name="Fountain Input 4 2 5 3 2" xfId="3082"/>
    <cellStyle name="Fountain Input 4 2 5 3 2 2" xfId="17797"/>
    <cellStyle name="Fountain Input 4 2 5 3 2 3" xfId="17798"/>
    <cellStyle name="Fountain Input 4 2 5 3 2_4F" xfId="17799"/>
    <cellStyle name="Fountain Input 4 2 5 3 3" xfId="17800"/>
    <cellStyle name="Fountain Input 4 2 5 3 4" xfId="17801"/>
    <cellStyle name="Fountain Input 4 2 5 3 5" xfId="17802"/>
    <cellStyle name="Fountain Input 4 2 5 3_4F" xfId="17803"/>
    <cellStyle name="Fountain Input 4 2 5 4" xfId="17804"/>
    <cellStyle name="Fountain Input 4 2 5 5" xfId="17805"/>
    <cellStyle name="Fountain Input 4 2 5_4F" xfId="17806"/>
    <cellStyle name="Fountain Input 4 2 6" xfId="3083"/>
    <cellStyle name="Fountain Input 4 2 6 2" xfId="3084"/>
    <cellStyle name="Fountain Input 4 2 6 2 2" xfId="3085"/>
    <cellStyle name="Fountain Input 4 2 6 2 2 2" xfId="3086"/>
    <cellStyle name="Fountain Input 4 2 6 2 2 2 2" xfId="17807"/>
    <cellStyle name="Fountain Input 4 2 6 2 2 2 3" xfId="17808"/>
    <cellStyle name="Fountain Input 4 2 6 2 2 2_4F" xfId="17809"/>
    <cellStyle name="Fountain Input 4 2 6 2 2 3" xfId="17810"/>
    <cellStyle name="Fountain Input 4 2 6 2 2 4" xfId="17811"/>
    <cellStyle name="Fountain Input 4 2 6 2 2 5" xfId="17812"/>
    <cellStyle name="Fountain Input 4 2 6 2 2_4F" xfId="17813"/>
    <cellStyle name="Fountain Input 4 2 6 2 3" xfId="17814"/>
    <cellStyle name="Fountain Input 4 2 6 2 4" xfId="17815"/>
    <cellStyle name="Fountain Input 4 2 6 2_4F" xfId="17816"/>
    <cellStyle name="Fountain Input 4 2 6 3" xfId="3087"/>
    <cellStyle name="Fountain Input 4 2 6 3 2" xfId="3088"/>
    <cellStyle name="Fountain Input 4 2 6 3 2 2" xfId="17817"/>
    <cellStyle name="Fountain Input 4 2 6 3 2 3" xfId="17818"/>
    <cellStyle name="Fountain Input 4 2 6 3 2_4F" xfId="17819"/>
    <cellStyle name="Fountain Input 4 2 6 3 3" xfId="17820"/>
    <cellStyle name="Fountain Input 4 2 6 3 4" xfId="17821"/>
    <cellStyle name="Fountain Input 4 2 6 3 5" xfId="17822"/>
    <cellStyle name="Fountain Input 4 2 6 3_4F" xfId="17823"/>
    <cellStyle name="Fountain Input 4 2 6 4" xfId="17824"/>
    <cellStyle name="Fountain Input 4 2 6 5" xfId="17825"/>
    <cellStyle name="Fountain Input 4 2 6_4F" xfId="17826"/>
    <cellStyle name="Fountain Input 4 2 7" xfId="3089"/>
    <cellStyle name="Fountain Input 4 2 7 2" xfId="3090"/>
    <cellStyle name="Fountain Input 4 2 7 2 2" xfId="3091"/>
    <cellStyle name="Fountain Input 4 2 7 2 2 2" xfId="17827"/>
    <cellStyle name="Fountain Input 4 2 7 2 2 3" xfId="17828"/>
    <cellStyle name="Fountain Input 4 2 7 2 2_4F" xfId="17829"/>
    <cellStyle name="Fountain Input 4 2 7 2 3" xfId="17830"/>
    <cellStyle name="Fountain Input 4 2 7 2 4" xfId="17831"/>
    <cellStyle name="Fountain Input 4 2 7 2 5" xfId="17832"/>
    <cellStyle name="Fountain Input 4 2 7 2_4F" xfId="17833"/>
    <cellStyle name="Fountain Input 4 2 7 3" xfId="17834"/>
    <cellStyle name="Fountain Input 4 2 7 4" xfId="17835"/>
    <cellStyle name="Fountain Input 4 2 7_4F" xfId="17836"/>
    <cellStyle name="Fountain Input 4 2 8" xfId="3092"/>
    <cellStyle name="Fountain Input 4 2 8 2" xfId="3093"/>
    <cellStyle name="Fountain Input 4 2 8 2 2" xfId="17837"/>
    <cellStyle name="Fountain Input 4 2 8 2 3" xfId="17838"/>
    <cellStyle name="Fountain Input 4 2 8 2_4F" xfId="17839"/>
    <cellStyle name="Fountain Input 4 2 8 3" xfId="17840"/>
    <cellStyle name="Fountain Input 4 2 8 4" xfId="17841"/>
    <cellStyle name="Fountain Input 4 2 8 5" xfId="17842"/>
    <cellStyle name="Fountain Input 4 2 8_4F" xfId="17843"/>
    <cellStyle name="Fountain Input 4 2 9" xfId="17844"/>
    <cellStyle name="Fountain Input 4 2_4F" xfId="17845"/>
    <cellStyle name="Fountain Input 4 3" xfId="3094"/>
    <cellStyle name="Fountain Input 4 3 10" xfId="17846"/>
    <cellStyle name="Fountain Input 4 3 2" xfId="3095"/>
    <cellStyle name="Fountain Input 4 3 2 2" xfId="3096"/>
    <cellStyle name="Fountain Input 4 3 2 2 2" xfId="3097"/>
    <cellStyle name="Fountain Input 4 3 2 2 2 2" xfId="3098"/>
    <cellStyle name="Fountain Input 4 3 2 2 2 2 2" xfId="17847"/>
    <cellStyle name="Fountain Input 4 3 2 2 2 2 3" xfId="17848"/>
    <cellStyle name="Fountain Input 4 3 2 2 2 2_4F" xfId="17849"/>
    <cellStyle name="Fountain Input 4 3 2 2 2 3" xfId="17850"/>
    <cellStyle name="Fountain Input 4 3 2 2 2 4" xfId="17851"/>
    <cellStyle name="Fountain Input 4 3 2 2 2 5" xfId="17852"/>
    <cellStyle name="Fountain Input 4 3 2 2 2_4F" xfId="17853"/>
    <cellStyle name="Fountain Input 4 3 2 2 3" xfId="17854"/>
    <cellStyle name="Fountain Input 4 3 2 2 4" xfId="17855"/>
    <cellStyle name="Fountain Input 4 3 2 2_4F" xfId="17856"/>
    <cellStyle name="Fountain Input 4 3 2 3" xfId="3099"/>
    <cellStyle name="Fountain Input 4 3 2 3 2" xfId="3100"/>
    <cellStyle name="Fountain Input 4 3 2 3 2 2" xfId="17857"/>
    <cellStyle name="Fountain Input 4 3 2 3 2 3" xfId="17858"/>
    <cellStyle name="Fountain Input 4 3 2 3 2_4F" xfId="17859"/>
    <cellStyle name="Fountain Input 4 3 2 3 3" xfId="17860"/>
    <cellStyle name="Fountain Input 4 3 2 3 4" xfId="17861"/>
    <cellStyle name="Fountain Input 4 3 2 3 5" xfId="17862"/>
    <cellStyle name="Fountain Input 4 3 2 3_4F" xfId="17863"/>
    <cellStyle name="Fountain Input 4 3 2 4" xfId="17864"/>
    <cellStyle name="Fountain Input 4 3 2 5" xfId="17865"/>
    <cellStyle name="Fountain Input 4 3 2_4F" xfId="17866"/>
    <cellStyle name="Fountain Input 4 3 3" xfId="3101"/>
    <cellStyle name="Fountain Input 4 3 3 2" xfId="3102"/>
    <cellStyle name="Fountain Input 4 3 3 2 2" xfId="3103"/>
    <cellStyle name="Fountain Input 4 3 3 2 2 2" xfId="3104"/>
    <cellStyle name="Fountain Input 4 3 3 2 2 2 2" xfId="17867"/>
    <cellStyle name="Fountain Input 4 3 3 2 2 2 3" xfId="17868"/>
    <cellStyle name="Fountain Input 4 3 3 2 2 2_4F" xfId="17869"/>
    <cellStyle name="Fountain Input 4 3 3 2 2 3" xfId="17870"/>
    <cellStyle name="Fountain Input 4 3 3 2 2 4" xfId="17871"/>
    <cellStyle name="Fountain Input 4 3 3 2 2 5" xfId="17872"/>
    <cellStyle name="Fountain Input 4 3 3 2 2_4F" xfId="17873"/>
    <cellStyle name="Fountain Input 4 3 3 2 3" xfId="17874"/>
    <cellStyle name="Fountain Input 4 3 3 2 4" xfId="17875"/>
    <cellStyle name="Fountain Input 4 3 3 2_4F" xfId="17876"/>
    <cellStyle name="Fountain Input 4 3 3 3" xfId="3105"/>
    <cellStyle name="Fountain Input 4 3 3 3 2" xfId="3106"/>
    <cellStyle name="Fountain Input 4 3 3 3 2 2" xfId="17877"/>
    <cellStyle name="Fountain Input 4 3 3 3 2 3" xfId="17878"/>
    <cellStyle name="Fountain Input 4 3 3 3 2_4F" xfId="17879"/>
    <cellStyle name="Fountain Input 4 3 3 3 3" xfId="17880"/>
    <cellStyle name="Fountain Input 4 3 3 3 4" xfId="17881"/>
    <cellStyle name="Fountain Input 4 3 3 3 5" xfId="17882"/>
    <cellStyle name="Fountain Input 4 3 3 3_4F" xfId="17883"/>
    <cellStyle name="Fountain Input 4 3 3 4" xfId="17884"/>
    <cellStyle name="Fountain Input 4 3 3 5" xfId="17885"/>
    <cellStyle name="Fountain Input 4 3 3_4F" xfId="17886"/>
    <cellStyle name="Fountain Input 4 3 4" xfId="3107"/>
    <cellStyle name="Fountain Input 4 3 4 2" xfId="3108"/>
    <cellStyle name="Fountain Input 4 3 4 2 2" xfId="3109"/>
    <cellStyle name="Fountain Input 4 3 4 2 2 2" xfId="3110"/>
    <cellStyle name="Fountain Input 4 3 4 2 2 2 2" xfId="17887"/>
    <cellStyle name="Fountain Input 4 3 4 2 2 2 3" xfId="17888"/>
    <cellStyle name="Fountain Input 4 3 4 2 2 2_4F" xfId="17889"/>
    <cellStyle name="Fountain Input 4 3 4 2 2 3" xfId="17890"/>
    <cellStyle name="Fountain Input 4 3 4 2 2 4" xfId="17891"/>
    <cellStyle name="Fountain Input 4 3 4 2 2 5" xfId="17892"/>
    <cellStyle name="Fountain Input 4 3 4 2 2_4F" xfId="17893"/>
    <cellStyle name="Fountain Input 4 3 4 2 3" xfId="17894"/>
    <cellStyle name="Fountain Input 4 3 4 2 4" xfId="17895"/>
    <cellStyle name="Fountain Input 4 3 4 2_4F" xfId="17896"/>
    <cellStyle name="Fountain Input 4 3 4 3" xfId="3111"/>
    <cellStyle name="Fountain Input 4 3 4 3 2" xfId="3112"/>
    <cellStyle name="Fountain Input 4 3 4 3 2 2" xfId="17897"/>
    <cellStyle name="Fountain Input 4 3 4 3 2 3" xfId="17898"/>
    <cellStyle name="Fountain Input 4 3 4 3 2_4F" xfId="17899"/>
    <cellStyle name="Fountain Input 4 3 4 3 3" xfId="17900"/>
    <cellStyle name="Fountain Input 4 3 4 3 4" xfId="17901"/>
    <cellStyle name="Fountain Input 4 3 4 3 5" xfId="17902"/>
    <cellStyle name="Fountain Input 4 3 4 3_4F" xfId="17903"/>
    <cellStyle name="Fountain Input 4 3 4 4" xfId="17904"/>
    <cellStyle name="Fountain Input 4 3 4 5" xfId="17905"/>
    <cellStyle name="Fountain Input 4 3 4_4F" xfId="17906"/>
    <cellStyle name="Fountain Input 4 3 5" xfId="3113"/>
    <cellStyle name="Fountain Input 4 3 5 2" xfId="3114"/>
    <cellStyle name="Fountain Input 4 3 5 2 2" xfId="3115"/>
    <cellStyle name="Fountain Input 4 3 5 2 2 2" xfId="3116"/>
    <cellStyle name="Fountain Input 4 3 5 2 2 2 2" xfId="17907"/>
    <cellStyle name="Fountain Input 4 3 5 2 2 2 3" xfId="17908"/>
    <cellStyle name="Fountain Input 4 3 5 2 2 2_4F" xfId="17909"/>
    <cellStyle name="Fountain Input 4 3 5 2 2 3" xfId="17910"/>
    <cellStyle name="Fountain Input 4 3 5 2 2 4" xfId="17911"/>
    <cellStyle name="Fountain Input 4 3 5 2 2 5" xfId="17912"/>
    <cellStyle name="Fountain Input 4 3 5 2 2_4F" xfId="17913"/>
    <cellStyle name="Fountain Input 4 3 5 2 3" xfId="17914"/>
    <cellStyle name="Fountain Input 4 3 5 2 4" xfId="17915"/>
    <cellStyle name="Fountain Input 4 3 5 2_4F" xfId="17916"/>
    <cellStyle name="Fountain Input 4 3 5 3" xfId="3117"/>
    <cellStyle name="Fountain Input 4 3 5 3 2" xfId="3118"/>
    <cellStyle name="Fountain Input 4 3 5 3 2 2" xfId="17917"/>
    <cellStyle name="Fountain Input 4 3 5 3 2 3" xfId="17918"/>
    <cellStyle name="Fountain Input 4 3 5 3 2_4F" xfId="17919"/>
    <cellStyle name="Fountain Input 4 3 5 3 3" xfId="17920"/>
    <cellStyle name="Fountain Input 4 3 5 3 4" xfId="17921"/>
    <cellStyle name="Fountain Input 4 3 5 3 5" xfId="17922"/>
    <cellStyle name="Fountain Input 4 3 5 3_4F" xfId="17923"/>
    <cellStyle name="Fountain Input 4 3 5 4" xfId="17924"/>
    <cellStyle name="Fountain Input 4 3 5 5" xfId="17925"/>
    <cellStyle name="Fountain Input 4 3 5_4F" xfId="17926"/>
    <cellStyle name="Fountain Input 4 3 6" xfId="3119"/>
    <cellStyle name="Fountain Input 4 3 6 2" xfId="3120"/>
    <cellStyle name="Fountain Input 4 3 6 2 2" xfId="3121"/>
    <cellStyle name="Fountain Input 4 3 6 2 2 2" xfId="3122"/>
    <cellStyle name="Fountain Input 4 3 6 2 2 2 2" xfId="17927"/>
    <cellStyle name="Fountain Input 4 3 6 2 2 2 3" xfId="17928"/>
    <cellStyle name="Fountain Input 4 3 6 2 2 2_4F" xfId="17929"/>
    <cellStyle name="Fountain Input 4 3 6 2 2 3" xfId="17930"/>
    <cellStyle name="Fountain Input 4 3 6 2 2 4" xfId="17931"/>
    <cellStyle name="Fountain Input 4 3 6 2 2 5" xfId="17932"/>
    <cellStyle name="Fountain Input 4 3 6 2 2_4F" xfId="17933"/>
    <cellStyle name="Fountain Input 4 3 6 2 3" xfId="17934"/>
    <cellStyle name="Fountain Input 4 3 6 2 4" xfId="17935"/>
    <cellStyle name="Fountain Input 4 3 6 2_4F" xfId="17936"/>
    <cellStyle name="Fountain Input 4 3 6 3" xfId="3123"/>
    <cellStyle name="Fountain Input 4 3 6 3 2" xfId="3124"/>
    <cellStyle name="Fountain Input 4 3 6 3 2 2" xfId="17937"/>
    <cellStyle name="Fountain Input 4 3 6 3 2 3" xfId="17938"/>
    <cellStyle name="Fountain Input 4 3 6 3 2_4F" xfId="17939"/>
    <cellStyle name="Fountain Input 4 3 6 3 3" xfId="17940"/>
    <cellStyle name="Fountain Input 4 3 6 3 4" xfId="17941"/>
    <cellStyle name="Fountain Input 4 3 6 3 5" xfId="17942"/>
    <cellStyle name="Fountain Input 4 3 6 3_4F" xfId="17943"/>
    <cellStyle name="Fountain Input 4 3 6 4" xfId="17944"/>
    <cellStyle name="Fountain Input 4 3 6 5" xfId="17945"/>
    <cellStyle name="Fountain Input 4 3 6_4F" xfId="17946"/>
    <cellStyle name="Fountain Input 4 3 7" xfId="3125"/>
    <cellStyle name="Fountain Input 4 3 7 2" xfId="3126"/>
    <cellStyle name="Fountain Input 4 3 7 2 2" xfId="3127"/>
    <cellStyle name="Fountain Input 4 3 7 2 2 2" xfId="17947"/>
    <cellStyle name="Fountain Input 4 3 7 2 2 3" xfId="17948"/>
    <cellStyle name="Fountain Input 4 3 7 2 2_4F" xfId="17949"/>
    <cellStyle name="Fountain Input 4 3 7 2 3" xfId="17950"/>
    <cellStyle name="Fountain Input 4 3 7 2 4" xfId="17951"/>
    <cellStyle name="Fountain Input 4 3 7 2 5" xfId="17952"/>
    <cellStyle name="Fountain Input 4 3 7 2_4F" xfId="17953"/>
    <cellStyle name="Fountain Input 4 3 7 3" xfId="17954"/>
    <cellStyle name="Fountain Input 4 3 7 4" xfId="17955"/>
    <cellStyle name="Fountain Input 4 3 7_4F" xfId="17956"/>
    <cellStyle name="Fountain Input 4 3 8" xfId="3128"/>
    <cellStyle name="Fountain Input 4 3 8 2" xfId="3129"/>
    <cellStyle name="Fountain Input 4 3 8 2 2" xfId="17957"/>
    <cellStyle name="Fountain Input 4 3 8 2 3" xfId="17958"/>
    <cellStyle name="Fountain Input 4 3 8 2_4F" xfId="17959"/>
    <cellStyle name="Fountain Input 4 3 8 3" xfId="17960"/>
    <cellStyle name="Fountain Input 4 3 8 4" xfId="17961"/>
    <cellStyle name="Fountain Input 4 3 8 5" xfId="17962"/>
    <cellStyle name="Fountain Input 4 3 8_4F" xfId="17963"/>
    <cellStyle name="Fountain Input 4 3 9" xfId="17964"/>
    <cellStyle name="Fountain Input 4 3_4F" xfId="17965"/>
    <cellStyle name="Fountain Input 4 4" xfId="3130"/>
    <cellStyle name="Fountain Input 4 4 10" xfId="17966"/>
    <cellStyle name="Fountain Input 4 4 2" xfId="3131"/>
    <cellStyle name="Fountain Input 4 4 2 2" xfId="3132"/>
    <cellStyle name="Fountain Input 4 4 2 2 2" xfId="3133"/>
    <cellStyle name="Fountain Input 4 4 2 2 2 2" xfId="3134"/>
    <cellStyle name="Fountain Input 4 4 2 2 2 2 2" xfId="17967"/>
    <cellStyle name="Fountain Input 4 4 2 2 2 2 3" xfId="17968"/>
    <cellStyle name="Fountain Input 4 4 2 2 2 2_4F" xfId="17969"/>
    <cellStyle name="Fountain Input 4 4 2 2 2 3" xfId="17970"/>
    <cellStyle name="Fountain Input 4 4 2 2 2 4" xfId="17971"/>
    <cellStyle name="Fountain Input 4 4 2 2 2 5" xfId="17972"/>
    <cellStyle name="Fountain Input 4 4 2 2 2_4F" xfId="17973"/>
    <cellStyle name="Fountain Input 4 4 2 2 3" xfId="17974"/>
    <cellStyle name="Fountain Input 4 4 2 2 4" xfId="17975"/>
    <cellStyle name="Fountain Input 4 4 2 2_4F" xfId="17976"/>
    <cellStyle name="Fountain Input 4 4 2 3" xfId="3135"/>
    <cellStyle name="Fountain Input 4 4 2 3 2" xfId="3136"/>
    <cellStyle name="Fountain Input 4 4 2 3 2 2" xfId="17977"/>
    <cellStyle name="Fountain Input 4 4 2 3 2 3" xfId="17978"/>
    <cellStyle name="Fountain Input 4 4 2 3 2_4F" xfId="17979"/>
    <cellStyle name="Fountain Input 4 4 2 3 3" xfId="17980"/>
    <cellStyle name="Fountain Input 4 4 2 3 4" xfId="17981"/>
    <cellStyle name="Fountain Input 4 4 2 3 5" xfId="17982"/>
    <cellStyle name="Fountain Input 4 4 2 3_4F" xfId="17983"/>
    <cellStyle name="Fountain Input 4 4 2 4" xfId="17984"/>
    <cellStyle name="Fountain Input 4 4 2 5" xfId="17985"/>
    <cellStyle name="Fountain Input 4 4 2_4F" xfId="17986"/>
    <cellStyle name="Fountain Input 4 4 3" xfId="3137"/>
    <cellStyle name="Fountain Input 4 4 3 2" xfId="3138"/>
    <cellStyle name="Fountain Input 4 4 3 2 2" xfId="3139"/>
    <cellStyle name="Fountain Input 4 4 3 2 2 2" xfId="3140"/>
    <cellStyle name="Fountain Input 4 4 3 2 2 2 2" xfId="17987"/>
    <cellStyle name="Fountain Input 4 4 3 2 2 2 3" xfId="17988"/>
    <cellStyle name="Fountain Input 4 4 3 2 2 2_4F" xfId="17989"/>
    <cellStyle name="Fountain Input 4 4 3 2 2 3" xfId="17990"/>
    <cellStyle name="Fountain Input 4 4 3 2 2 4" xfId="17991"/>
    <cellStyle name="Fountain Input 4 4 3 2 2 5" xfId="17992"/>
    <cellStyle name="Fountain Input 4 4 3 2 2_4F" xfId="17993"/>
    <cellStyle name="Fountain Input 4 4 3 2 3" xfId="17994"/>
    <cellStyle name="Fountain Input 4 4 3 2 4" xfId="17995"/>
    <cellStyle name="Fountain Input 4 4 3 2_4F" xfId="17996"/>
    <cellStyle name="Fountain Input 4 4 3 3" xfId="3141"/>
    <cellStyle name="Fountain Input 4 4 3 3 2" xfId="3142"/>
    <cellStyle name="Fountain Input 4 4 3 3 2 2" xfId="17997"/>
    <cellStyle name="Fountain Input 4 4 3 3 2 3" xfId="17998"/>
    <cellStyle name="Fountain Input 4 4 3 3 2_4F" xfId="17999"/>
    <cellStyle name="Fountain Input 4 4 3 3 3" xfId="18000"/>
    <cellStyle name="Fountain Input 4 4 3 3 4" xfId="18001"/>
    <cellStyle name="Fountain Input 4 4 3 3 5" xfId="18002"/>
    <cellStyle name="Fountain Input 4 4 3 3_4F" xfId="18003"/>
    <cellStyle name="Fountain Input 4 4 3 4" xfId="18004"/>
    <cellStyle name="Fountain Input 4 4 3 5" xfId="18005"/>
    <cellStyle name="Fountain Input 4 4 3_4F" xfId="18006"/>
    <cellStyle name="Fountain Input 4 4 4" xfId="3143"/>
    <cellStyle name="Fountain Input 4 4 4 2" xfId="3144"/>
    <cellStyle name="Fountain Input 4 4 4 2 2" xfId="3145"/>
    <cellStyle name="Fountain Input 4 4 4 2 2 2" xfId="3146"/>
    <cellStyle name="Fountain Input 4 4 4 2 2 2 2" xfId="18007"/>
    <cellStyle name="Fountain Input 4 4 4 2 2 2 3" xfId="18008"/>
    <cellStyle name="Fountain Input 4 4 4 2 2 2_4F" xfId="18009"/>
    <cellStyle name="Fountain Input 4 4 4 2 2 3" xfId="18010"/>
    <cellStyle name="Fountain Input 4 4 4 2 2 4" xfId="18011"/>
    <cellStyle name="Fountain Input 4 4 4 2 2 5" xfId="18012"/>
    <cellStyle name="Fountain Input 4 4 4 2 2_4F" xfId="18013"/>
    <cellStyle name="Fountain Input 4 4 4 2 3" xfId="18014"/>
    <cellStyle name="Fountain Input 4 4 4 2 4" xfId="18015"/>
    <cellStyle name="Fountain Input 4 4 4 2_4F" xfId="18016"/>
    <cellStyle name="Fountain Input 4 4 4 3" xfId="3147"/>
    <cellStyle name="Fountain Input 4 4 4 3 2" xfId="3148"/>
    <cellStyle name="Fountain Input 4 4 4 3 2 2" xfId="18017"/>
    <cellStyle name="Fountain Input 4 4 4 3 2 3" xfId="18018"/>
    <cellStyle name="Fountain Input 4 4 4 3 2_4F" xfId="18019"/>
    <cellStyle name="Fountain Input 4 4 4 3 3" xfId="18020"/>
    <cellStyle name="Fountain Input 4 4 4 3 4" xfId="18021"/>
    <cellStyle name="Fountain Input 4 4 4 3 5" xfId="18022"/>
    <cellStyle name="Fountain Input 4 4 4 3_4F" xfId="18023"/>
    <cellStyle name="Fountain Input 4 4 4 4" xfId="18024"/>
    <cellStyle name="Fountain Input 4 4 4 5" xfId="18025"/>
    <cellStyle name="Fountain Input 4 4 4_4F" xfId="18026"/>
    <cellStyle name="Fountain Input 4 4 5" xfId="3149"/>
    <cellStyle name="Fountain Input 4 4 5 2" xfId="3150"/>
    <cellStyle name="Fountain Input 4 4 5 2 2" xfId="3151"/>
    <cellStyle name="Fountain Input 4 4 5 2 2 2" xfId="3152"/>
    <cellStyle name="Fountain Input 4 4 5 2 2 2 2" xfId="18027"/>
    <cellStyle name="Fountain Input 4 4 5 2 2 2 3" xfId="18028"/>
    <cellStyle name="Fountain Input 4 4 5 2 2 2_4F" xfId="18029"/>
    <cellStyle name="Fountain Input 4 4 5 2 2 3" xfId="18030"/>
    <cellStyle name="Fountain Input 4 4 5 2 2 4" xfId="18031"/>
    <cellStyle name="Fountain Input 4 4 5 2 2 5" xfId="18032"/>
    <cellStyle name="Fountain Input 4 4 5 2 2_4F" xfId="18033"/>
    <cellStyle name="Fountain Input 4 4 5 2 3" xfId="18034"/>
    <cellStyle name="Fountain Input 4 4 5 2 4" xfId="18035"/>
    <cellStyle name="Fountain Input 4 4 5 2_4F" xfId="18036"/>
    <cellStyle name="Fountain Input 4 4 5 3" xfId="3153"/>
    <cellStyle name="Fountain Input 4 4 5 3 2" xfId="3154"/>
    <cellStyle name="Fountain Input 4 4 5 3 2 2" xfId="18037"/>
    <cellStyle name="Fountain Input 4 4 5 3 2 3" xfId="18038"/>
    <cellStyle name="Fountain Input 4 4 5 3 2_4F" xfId="18039"/>
    <cellStyle name="Fountain Input 4 4 5 3 3" xfId="18040"/>
    <cellStyle name="Fountain Input 4 4 5 3 4" xfId="18041"/>
    <cellStyle name="Fountain Input 4 4 5 3 5" xfId="18042"/>
    <cellStyle name="Fountain Input 4 4 5 3_4F" xfId="18043"/>
    <cellStyle name="Fountain Input 4 4 5 4" xfId="18044"/>
    <cellStyle name="Fountain Input 4 4 5 5" xfId="18045"/>
    <cellStyle name="Fountain Input 4 4 5_4F" xfId="18046"/>
    <cellStyle name="Fountain Input 4 4 6" xfId="3155"/>
    <cellStyle name="Fountain Input 4 4 6 2" xfId="3156"/>
    <cellStyle name="Fountain Input 4 4 6 2 2" xfId="3157"/>
    <cellStyle name="Fountain Input 4 4 6 2 2 2" xfId="3158"/>
    <cellStyle name="Fountain Input 4 4 6 2 2 2 2" xfId="18047"/>
    <cellStyle name="Fountain Input 4 4 6 2 2 2 3" xfId="18048"/>
    <cellStyle name="Fountain Input 4 4 6 2 2 2_4F" xfId="18049"/>
    <cellStyle name="Fountain Input 4 4 6 2 2 3" xfId="18050"/>
    <cellStyle name="Fountain Input 4 4 6 2 2 4" xfId="18051"/>
    <cellStyle name="Fountain Input 4 4 6 2 2 5" xfId="18052"/>
    <cellStyle name="Fountain Input 4 4 6 2 2_4F" xfId="18053"/>
    <cellStyle name="Fountain Input 4 4 6 2 3" xfId="18054"/>
    <cellStyle name="Fountain Input 4 4 6 2 4" xfId="18055"/>
    <cellStyle name="Fountain Input 4 4 6 2_4F" xfId="18056"/>
    <cellStyle name="Fountain Input 4 4 6 3" xfId="3159"/>
    <cellStyle name="Fountain Input 4 4 6 3 2" xfId="3160"/>
    <cellStyle name="Fountain Input 4 4 6 3 2 2" xfId="18057"/>
    <cellStyle name="Fountain Input 4 4 6 3 2 3" xfId="18058"/>
    <cellStyle name="Fountain Input 4 4 6 3 2_4F" xfId="18059"/>
    <cellStyle name="Fountain Input 4 4 6 3 3" xfId="18060"/>
    <cellStyle name="Fountain Input 4 4 6 3 4" xfId="18061"/>
    <cellStyle name="Fountain Input 4 4 6 3 5" xfId="18062"/>
    <cellStyle name="Fountain Input 4 4 6 3_4F" xfId="18063"/>
    <cellStyle name="Fountain Input 4 4 6 4" xfId="18064"/>
    <cellStyle name="Fountain Input 4 4 6 5" xfId="18065"/>
    <cellStyle name="Fountain Input 4 4 6_4F" xfId="18066"/>
    <cellStyle name="Fountain Input 4 4 7" xfId="3161"/>
    <cellStyle name="Fountain Input 4 4 7 2" xfId="3162"/>
    <cellStyle name="Fountain Input 4 4 7 2 2" xfId="3163"/>
    <cellStyle name="Fountain Input 4 4 7 2 2 2" xfId="18067"/>
    <cellStyle name="Fountain Input 4 4 7 2 2 3" xfId="18068"/>
    <cellStyle name="Fountain Input 4 4 7 2 2_4F" xfId="18069"/>
    <cellStyle name="Fountain Input 4 4 7 2 3" xfId="18070"/>
    <cellStyle name="Fountain Input 4 4 7 2 4" xfId="18071"/>
    <cellStyle name="Fountain Input 4 4 7 2 5" xfId="18072"/>
    <cellStyle name="Fountain Input 4 4 7 2_4F" xfId="18073"/>
    <cellStyle name="Fountain Input 4 4 7 3" xfId="18074"/>
    <cellStyle name="Fountain Input 4 4 7 4" xfId="18075"/>
    <cellStyle name="Fountain Input 4 4 7_4F" xfId="18076"/>
    <cellStyle name="Fountain Input 4 4 8" xfId="3164"/>
    <cellStyle name="Fountain Input 4 4 8 2" xfId="3165"/>
    <cellStyle name="Fountain Input 4 4 8 2 2" xfId="18077"/>
    <cellStyle name="Fountain Input 4 4 8 2 3" xfId="18078"/>
    <cellStyle name="Fountain Input 4 4 8 2_4F" xfId="18079"/>
    <cellStyle name="Fountain Input 4 4 8 3" xfId="18080"/>
    <cellStyle name="Fountain Input 4 4 8 4" xfId="18081"/>
    <cellStyle name="Fountain Input 4 4 8 5" xfId="18082"/>
    <cellStyle name="Fountain Input 4 4 8_4F" xfId="18083"/>
    <cellStyle name="Fountain Input 4 4 9" xfId="18084"/>
    <cellStyle name="Fountain Input 4 4_4F" xfId="18085"/>
    <cellStyle name="Fountain Input 4 5" xfId="3166"/>
    <cellStyle name="Fountain Input 4 5 10" xfId="18086"/>
    <cellStyle name="Fountain Input 4 5 2" xfId="3167"/>
    <cellStyle name="Fountain Input 4 5 2 2" xfId="3168"/>
    <cellStyle name="Fountain Input 4 5 2 2 2" xfId="3169"/>
    <cellStyle name="Fountain Input 4 5 2 2 2 2" xfId="3170"/>
    <cellStyle name="Fountain Input 4 5 2 2 2 2 2" xfId="18087"/>
    <cellStyle name="Fountain Input 4 5 2 2 2 2 3" xfId="18088"/>
    <cellStyle name="Fountain Input 4 5 2 2 2 2_4F" xfId="18089"/>
    <cellStyle name="Fountain Input 4 5 2 2 2 3" xfId="18090"/>
    <cellStyle name="Fountain Input 4 5 2 2 2 4" xfId="18091"/>
    <cellStyle name="Fountain Input 4 5 2 2 2 5" xfId="18092"/>
    <cellStyle name="Fountain Input 4 5 2 2 2_4F" xfId="18093"/>
    <cellStyle name="Fountain Input 4 5 2 2 3" xfId="18094"/>
    <cellStyle name="Fountain Input 4 5 2 2 4" xfId="18095"/>
    <cellStyle name="Fountain Input 4 5 2 2_4F" xfId="18096"/>
    <cellStyle name="Fountain Input 4 5 2 3" xfId="3171"/>
    <cellStyle name="Fountain Input 4 5 2 3 2" xfId="3172"/>
    <cellStyle name="Fountain Input 4 5 2 3 2 2" xfId="18097"/>
    <cellStyle name="Fountain Input 4 5 2 3 2 3" xfId="18098"/>
    <cellStyle name="Fountain Input 4 5 2 3 2_4F" xfId="18099"/>
    <cellStyle name="Fountain Input 4 5 2 3 3" xfId="18100"/>
    <cellStyle name="Fountain Input 4 5 2 3 4" xfId="18101"/>
    <cellStyle name="Fountain Input 4 5 2 3 5" xfId="18102"/>
    <cellStyle name="Fountain Input 4 5 2 3_4F" xfId="18103"/>
    <cellStyle name="Fountain Input 4 5 2 4" xfId="18104"/>
    <cellStyle name="Fountain Input 4 5 2 5" xfId="18105"/>
    <cellStyle name="Fountain Input 4 5 2_4F" xfId="18106"/>
    <cellStyle name="Fountain Input 4 5 3" xfId="3173"/>
    <cellStyle name="Fountain Input 4 5 3 2" xfId="3174"/>
    <cellStyle name="Fountain Input 4 5 3 2 2" xfId="3175"/>
    <cellStyle name="Fountain Input 4 5 3 2 2 2" xfId="3176"/>
    <cellStyle name="Fountain Input 4 5 3 2 2 2 2" xfId="18107"/>
    <cellStyle name="Fountain Input 4 5 3 2 2 2 3" xfId="18108"/>
    <cellStyle name="Fountain Input 4 5 3 2 2 2_4F" xfId="18109"/>
    <cellStyle name="Fountain Input 4 5 3 2 2 3" xfId="18110"/>
    <cellStyle name="Fountain Input 4 5 3 2 2 4" xfId="18111"/>
    <cellStyle name="Fountain Input 4 5 3 2 2 5" xfId="18112"/>
    <cellStyle name="Fountain Input 4 5 3 2 2_4F" xfId="18113"/>
    <cellStyle name="Fountain Input 4 5 3 2 3" xfId="18114"/>
    <cellStyle name="Fountain Input 4 5 3 2 4" xfId="18115"/>
    <cellStyle name="Fountain Input 4 5 3 2_4F" xfId="18116"/>
    <cellStyle name="Fountain Input 4 5 3 3" xfId="3177"/>
    <cellStyle name="Fountain Input 4 5 3 3 2" xfId="3178"/>
    <cellStyle name="Fountain Input 4 5 3 3 2 2" xfId="18117"/>
    <cellStyle name="Fountain Input 4 5 3 3 2 3" xfId="18118"/>
    <cellStyle name="Fountain Input 4 5 3 3 2_4F" xfId="18119"/>
    <cellStyle name="Fountain Input 4 5 3 3 3" xfId="18120"/>
    <cellStyle name="Fountain Input 4 5 3 3 4" xfId="18121"/>
    <cellStyle name="Fountain Input 4 5 3 3 5" xfId="18122"/>
    <cellStyle name="Fountain Input 4 5 3 3_4F" xfId="18123"/>
    <cellStyle name="Fountain Input 4 5 3 4" xfId="18124"/>
    <cellStyle name="Fountain Input 4 5 3 5" xfId="18125"/>
    <cellStyle name="Fountain Input 4 5 3_4F" xfId="18126"/>
    <cellStyle name="Fountain Input 4 5 4" xfId="3179"/>
    <cellStyle name="Fountain Input 4 5 4 2" xfId="3180"/>
    <cellStyle name="Fountain Input 4 5 4 2 2" xfId="3181"/>
    <cellStyle name="Fountain Input 4 5 4 2 2 2" xfId="3182"/>
    <cellStyle name="Fountain Input 4 5 4 2 2 2 2" xfId="18127"/>
    <cellStyle name="Fountain Input 4 5 4 2 2 2 3" xfId="18128"/>
    <cellStyle name="Fountain Input 4 5 4 2 2 2_4F" xfId="18129"/>
    <cellStyle name="Fountain Input 4 5 4 2 2 3" xfId="18130"/>
    <cellStyle name="Fountain Input 4 5 4 2 2 4" xfId="18131"/>
    <cellStyle name="Fountain Input 4 5 4 2 2 5" xfId="18132"/>
    <cellStyle name="Fountain Input 4 5 4 2 2_4F" xfId="18133"/>
    <cellStyle name="Fountain Input 4 5 4 2 3" xfId="18134"/>
    <cellStyle name="Fountain Input 4 5 4 2 4" xfId="18135"/>
    <cellStyle name="Fountain Input 4 5 4 2_4F" xfId="18136"/>
    <cellStyle name="Fountain Input 4 5 4 3" xfId="3183"/>
    <cellStyle name="Fountain Input 4 5 4 3 2" xfId="3184"/>
    <cellStyle name="Fountain Input 4 5 4 3 2 2" xfId="18137"/>
    <cellStyle name="Fountain Input 4 5 4 3 2 3" xfId="18138"/>
    <cellStyle name="Fountain Input 4 5 4 3 2_4F" xfId="18139"/>
    <cellStyle name="Fountain Input 4 5 4 3 3" xfId="18140"/>
    <cellStyle name="Fountain Input 4 5 4 3 4" xfId="18141"/>
    <cellStyle name="Fountain Input 4 5 4 3 5" xfId="18142"/>
    <cellStyle name="Fountain Input 4 5 4 3_4F" xfId="18143"/>
    <cellStyle name="Fountain Input 4 5 4 4" xfId="18144"/>
    <cellStyle name="Fountain Input 4 5 4 5" xfId="18145"/>
    <cellStyle name="Fountain Input 4 5 4_4F" xfId="18146"/>
    <cellStyle name="Fountain Input 4 5 5" xfId="3185"/>
    <cellStyle name="Fountain Input 4 5 5 2" xfId="3186"/>
    <cellStyle name="Fountain Input 4 5 5 2 2" xfId="3187"/>
    <cellStyle name="Fountain Input 4 5 5 2 2 2" xfId="3188"/>
    <cellStyle name="Fountain Input 4 5 5 2 2 2 2" xfId="18147"/>
    <cellStyle name="Fountain Input 4 5 5 2 2 2 3" xfId="18148"/>
    <cellStyle name="Fountain Input 4 5 5 2 2 2_4F" xfId="18149"/>
    <cellStyle name="Fountain Input 4 5 5 2 2 3" xfId="18150"/>
    <cellStyle name="Fountain Input 4 5 5 2 2 4" xfId="18151"/>
    <cellStyle name="Fountain Input 4 5 5 2 2 5" xfId="18152"/>
    <cellStyle name="Fountain Input 4 5 5 2 2_4F" xfId="18153"/>
    <cellStyle name="Fountain Input 4 5 5 2 3" xfId="18154"/>
    <cellStyle name="Fountain Input 4 5 5 2 4" xfId="18155"/>
    <cellStyle name="Fountain Input 4 5 5 2_4F" xfId="18156"/>
    <cellStyle name="Fountain Input 4 5 5 3" xfId="3189"/>
    <cellStyle name="Fountain Input 4 5 5 3 2" xfId="3190"/>
    <cellStyle name="Fountain Input 4 5 5 3 2 2" xfId="18157"/>
    <cellStyle name="Fountain Input 4 5 5 3 2 3" xfId="18158"/>
    <cellStyle name="Fountain Input 4 5 5 3 2_4F" xfId="18159"/>
    <cellStyle name="Fountain Input 4 5 5 3 3" xfId="18160"/>
    <cellStyle name="Fountain Input 4 5 5 3 4" xfId="18161"/>
    <cellStyle name="Fountain Input 4 5 5 3 5" xfId="18162"/>
    <cellStyle name="Fountain Input 4 5 5 3_4F" xfId="18163"/>
    <cellStyle name="Fountain Input 4 5 5 4" xfId="18164"/>
    <cellStyle name="Fountain Input 4 5 5 5" xfId="18165"/>
    <cellStyle name="Fountain Input 4 5 5_4F" xfId="18166"/>
    <cellStyle name="Fountain Input 4 5 6" xfId="3191"/>
    <cellStyle name="Fountain Input 4 5 6 2" xfId="3192"/>
    <cellStyle name="Fountain Input 4 5 6 2 2" xfId="3193"/>
    <cellStyle name="Fountain Input 4 5 6 2 2 2" xfId="3194"/>
    <cellStyle name="Fountain Input 4 5 6 2 2 2 2" xfId="18167"/>
    <cellStyle name="Fountain Input 4 5 6 2 2 2 3" xfId="18168"/>
    <cellStyle name="Fountain Input 4 5 6 2 2 2_4F" xfId="18169"/>
    <cellStyle name="Fountain Input 4 5 6 2 2 3" xfId="18170"/>
    <cellStyle name="Fountain Input 4 5 6 2 2 4" xfId="18171"/>
    <cellStyle name="Fountain Input 4 5 6 2 2 5" xfId="18172"/>
    <cellStyle name="Fountain Input 4 5 6 2 2_4F" xfId="18173"/>
    <cellStyle name="Fountain Input 4 5 6 2 3" xfId="18174"/>
    <cellStyle name="Fountain Input 4 5 6 2 4" xfId="18175"/>
    <cellStyle name="Fountain Input 4 5 6 2_4F" xfId="18176"/>
    <cellStyle name="Fountain Input 4 5 6 3" xfId="3195"/>
    <cellStyle name="Fountain Input 4 5 6 3 2" xfId="3196"/>
    <cellStyle name="Fountain Input 4 5 6 3 2 2" xfId="18177"/>
    <cellStyle name="Fountain Input 4 5 6 3 2 3" xfId="18178"/>
    <cellStyle name="Fountain Input 4 5 6 3 2_4F" xfId="18179"/>
    <cellStyle name="Fountain Input 4 5 6 3 3" xfId="18180"/>
    <cellStyle name="Fountain Input 4 5 6 3 4" xfId="18181"/>
    <cellStyle name="Fountain Input 4 5 6 3 5" xfId="18182"/>
    <cellStyle name="Fountain Input 4 5 6 3_4F" xfId="18183"/>
    <cellStyle name="Fountain Input 4 5 6 4" xfId="18184"/>
    <cellStyle name="Fountain Input 4 5 6 5" xfId="18185"/>
    <cellStyle name="Fountain Input 4 5 6_4F" xfId="18186"/>
    <cellStyle name="Fountain Input 4 5 7" xfId="3197"/>
    <cellStyle name="Fountain Input 4 5 7 2" xfId="3198"/>
    <cellStyle name="Fountain Input 4 5 7 2 2" xfId="3199"/>
    <cellStyle name="Fountain Input 4 5 7 2 2 2" xfId="18187"/>
    <cellStyle name="Fountain Input 4 5 7 2 2 3" xfId="18188"/>
    <cellStyle name="Fountain Input 4 5 7 2 2_4F" xfId="18189"/>
    <cellStyle name="Fountain Input 4 5 7 2 3" xfId="18190"/>
    <cellStyle name="Fountain Input 4 5 7 2 4" xfId="18191"/>
    <cellStyle name="Fountain Input 4 5 7 2 5" xfId="18192"/>
    <cellStyle name="Fountain Input 4 5 7 2_4F" xfId="18193"/>
    <cellStyle name="Fountain Input 4 5 7 3" xfId="18194"/>
    <cellStyle name="Fountain Input 4 5 7 4" xfId="18195"/>
    <cellStyle name="Fountain Input 4 5 7_4F" xfId="18196"/>
    <cellStyle name="Fountain Input 4 5 8" xfId="3200"/>
    <cellStyle name="Fountain Input 4 5 8 2" xfId="3201"/>
    <cellStyle name="Fountain Input 4 5 8 2 2" xfId="18197"/>
    <cellStyle name="Fountain Input 4 5 8 2 3" xfId="18198"/>
    <cellStyle name="Fountain Input 4 5 8 2_4F" xfId="18199"/>
    <cellStyle name="Fountain Input 4 5 8 3" xfId="18200"/>
    <cellStyle name="Fountain Input 4 5 8 4" xfId="18201"/>
    <cellStyle name="Fountain Input 4 5 8 5" xfId="18202"/>
    <cellStyle name="Fountain Input 4 5 8_4F" xfId="18203"/>
    <cellStyle name="Fountain Input 4 5 9" xfId="18204"/>
    <cellStyle name="Fountain Input 4 5_4F" xfId="18205"/>
    <cellStyle name="Fountain Input 4 6" xfId="3202"/>
    <cellStyle name="Fountain Input 4 6 2" xfId="3203"/>
    <cellStyle name="Fountain Input 4 6 2 2" xfId="3204"/>
    <cellStyle name="Fountain Input 4 6 2 2 2" xfId="3205"/>
    <cellStyle name="Fountain Input 4 6 2 2 2 2" xfId="18206"/>
    <cellStyle name="Fountain Input 4 6 2 2 2 3" xfId="18207"/>
    <cellStyle name="Fountain Input 4 6 2 2 2_4F" xfId="18208"/>
    <cellStyle name="Fountain Input 4 6 2 2 3" xfId="18209"/>
    <cellStyle name="Fountain Input 4 6 2 2 4" xfId="18210"/>
    <cellStyle name="Fountain Input 4 6 2 2 5" xfId="18211"/>
    <cellStyle name="Fountain Input 4 6 2 2_4F" xfId="18212"/>
    <cellStyle name="Fountain Input 4 6 2 3" xfId="18213"/>
    <cellStyle name="Fountain Input 4 6 2 4" xfId="18214"/>
    <cellStyle name="Fountain Input 4 6 2_4F" xfId="18215"/>
    <cellStyle name="Fountain Input 4 6 3" xfId="3206"/>
    <cellStyle name="Fountain Input 4 6 3 2" xfId="3207"/>
    <cellStyle name="Fountain Input 4 6 3 2 2" xfId="18216"/>
    <cellStyle name="Fountain Input 4 6 3 2 3" xfId="18217"/>
    <cellStyle name="Fountain Input 4 6 3 2_4F" xfId="18218"/>
    <cellStyle name="Fountain Input 4 6 3 3" xfId="18219"/>
    <cellStyle name="Fountain Input 4 6 3 4" xfId="18220"/>
    <cellStyle name="Fountain Input 4 6 3 5" xfId="18221"/>
    <cellStyle name="Fountain Input 4 6 3_4F" xfId="18222"/>
    <cellStyle name="Fountain Input 4 6 4" xfId="18223"/>
    <cellStyle name="Fountain Input 4 6 5" xfId="18224"/>
    <cellStyle name="Fountain Input 4 6_4F" xfId="18225"/>
    <cellStyle name="Fountain Input 4 7" xfId="3208"/>
    <cellStyle name="Fountain Input 4 7 2" xfId="3209"/>
    <cellStyle name="Fountain Input 4 7 2 2" xfId="3210"/>
    <cellStyle name="Fountain Input 4 7 2 2 2" xfId="3211"/>
    <cellStyle name="Fountain Input 4 7 2 2 2 2" xfId="18226"/>
    <cellStyle name="Fountain Input 4 7 2 2 2 3" xfId="18227"/>
    <cellStyle name="Fountain Input 4 7 2 2 2_4F" xfId="18228"/>
    <cellStyle name="Fountain Input 4 7 2 2 3" xfId="18229"/>
    <cellStyle name="Fountain Input 4 7 2 2 4" xfId="18230"/>
    <cellStyle name="Fountain Input 4 7 2 2 5" xfId="18231"/>
    <cellStyle name="Fountain Input 4 7 2 2_4F" xfId="18232"/>
    <cellStyle name="Fountain Input 4 7 2 3" xfId="18233"/>
    <cellStyle name="Fountain Input 4 7 2 4" xfId="18234"/>
    <cellStyle name="Fountain Input 4 7 2_4F" xfId="18235"/>
    <cellStyle name="Fountain Input 4 7 3" xfId="3212"/>
    <cellStyle name="Fountain Input 4 7 3 2" xfId="3213"/>
    <cellStyle name="Fountain Input 4 7 3 2 2" xfId="18236"/>
    <cellStyle name="Fountain Input 4 7 3 2 3" xfId="18237"/>
    <cellStyle name="Fountain Input 4 7 3 2_4F" xfId="18238"/>
    <cellStyle name="Fountain Input 4 7 3 3" xfId="18239"/>
    <cellStyle name="Fountain Input 4 7 3 4" xfId="18240"/>
    <cellStyle name="Fountain Input 4 7 3 5" xfId="18241"/>
    <cellStyle name="Fountain Input 4 7 3_4F" xfId="18242"/>
    <cellStyle name="Fountain Input 4 7 4" xfId="18243"/>
    <cellStyle name="Fountain Input 4 7 5" xfId="18244"/>
    <cellStyle name="Fountain Input 4 7_4F" xfId="18245"/>
    <cellStyle name="Fountain Input 4 8" xfId="3214"/>
    <cellStyle name="Fountain Input 4 8 2" xfId="3215"/>
    <cellStyle name="Fountain Input 4 8 2 2" xfId="3216"/>
    <cellStyle name="Fountain Input 4 8 2 2 2" xfId="3217"/>
    <cellStyle name="Fountain Input 4 8 2 2 2 2" xfId="18246"/>
    <cellStyle name="Fountain Input 4 8 2 2 2 3" xfId="18247"/>
    <cellStyle name="Fountain Input 4 8 2 2 2_4F" xfId="18248"/>
    <cellStyle name="Fountain Input 4 8 2 2 3" xfId="18249"/>
    <cellStyle name="Fountain Input 4 8 2 2 4" xfId="18250"/>
    <cellStyle name="Fountain Input 4 8 2 2 5" xfId="18251"/>
    <cellStyle name="Fountain Input 4 8 2 2_4F" xfId="18252"/>
    <cellStyle name="Fountain Input 4 8 2 3" xfId="18253"/>
    <cellStyle name="Fountain Input 4 8 2 4" xfId="18254"/>
    <cellStyle name="Fountain Input 4 8 2_4F" xfId="18255"/>
    <cellStyle name="Fountain Input 4 8 3" xfId="3218"/>
    <cellStyle name="Fountain Input 4 8 3 2" xfId="3219"/>
    <cellStyle name="Fountain Input 4 8 3 2 2" xfId="18256"/>
    <cellStyle name="Fountain Input 4 8 3 2 3" xfId="18257"/>
    <cellStyle name="Fountain Input 4 8 3 2_4F" xfId="18258"/>
    <cellStyle name="Fountain Input 4 8 3 3" xfId="18259"/>
    <cellStyle name="Fountain Input 4 8 3 4" xfId="18260"/>
    <cellStyle name="Fountain Input 4 8 3 5" xfId="18261"/>
    <cellStyle name="Fountain Input 4 8 3_4F" xfId="18262"/>
    <cellStyle name="Fountain Input 4 8 4" xfId="18263"/>
    <cellStyle name="Fountain Input 4 8 5" xfId="18264"/>
    <cellStyle name="Fountain Input 4 8_4F" xfId="18265"/>
    <cellStyle name="Fountain Input 4 9" xfId="3220"/>
    <cellStyle name="Fountain Input 4 9 2" xfId="3221"/>
    <cellStyle name="Fountain Input 4 9 2 2" xfId="3222"/>
    <cellStyle name="Fountain Input 4 9 2 2 2" xfId="3223"/>
    <cellStyle name="Fountain Input 4 9 2 2 2 2" xfId="18266"/>
    <cellStyle name="Fountain Input 4 9 2 2 2 3" xfId="18267"/>
    <cellStyle name="Fountain Input 4 9 2 2 2_4F" xfId="18268"/>
    <cellStyle name="Fountain Input 4 9 2 2 3" xfId="18269"/>
    <cellStyle name="Fountain Input 4 9 2 2 4" xfId="18270"/>
    <cellStyle name="Fountain Input 4 9 2 2 5" xfId="18271"/>
    <cellStyle name="Fountain Input 4 9 2 2_4F" xfId="18272"/>
    <cellStyle name="Fountain Input 4 9 2 3" xfId="18273"/>
    <cellStyle name="Fountain Input 4 9 2 4" xfId="18274"/>
    <cellStyle name="Fountain Input 4 9 2_4F" xfId="18275"/>
    <cellStyle name="Fountain Input 4 9 3" xfId="3224"/>
    <cellStyle name="Fountain Input 4 9 3 2" xfId="3225"/>
    <cellStyle name="Fountain Input 4 9 3 2 2" xfId="18276"/>
    <cellStyle name="Fountain Input 4 9 3 2 3" xfId="18277"/>
    <cellStyle name="Fountain Input 4 9 3 2_4F" xfId="18278"/>
    <cellStyle name="Fountain Input 4 9 3 3" xfId="18279"/>
    <cellStyle name="Fountain Input 4 9 3 4" xfId="18280"/>
    <cellStyle name="Fountain Input 4 9 3 5" xfId="18281"/>
    <cellStyle name="Fountain Input 4 9 3_4F" xfId="18282"/>
    <cellStyle name="Fountain Input 4 9 4" xfId="18283"/>
    <cellStyle name="Fountain Input 4 9 5" xfId="18284"/>
    <cellStyle name="Fountain Input 4 9_4F" xfId="18285"/>
    <cellStyle name="Fountain Input 4_4F" xfId="18286"/>
    <cellStyle name="Fountain Input 5" xfId="3226"/>
    <cellStyle name="Fountain Input 5 10" xfId="3227"/>
    <cellStyle name="Fountain Input 5 10 2" xfId="3228"/>
    <cellStyle name="Fountain Input 5 10 2 2" xfId="3229"/>
    <cellStyle name="Fountain Input 5 10 2 2 2" xfId="3230"/>
    <cellStyle name="Fountain Input 5 10 2 2 2 2" xfId="18287"/>
    <cellStyle name="Fountain Input 5 10 2 2 2 3" xfId="18288"/>
    <cellStyle name="Fountain Input 5 10 2 2 2_4F" xfId="18289"/>
    <cellStyle name="Fountain Input 5 10 2 2 3" xfId="18290"/>
    <cellStyle name="Fountain Input 5 10 2 2 4" xfId="18291"/>
    <cellStyle name="Fountain Input 5 10 2 2 5" xfId="18292"/>
    <cellStyle name="Fountain Input 5 10 2 2_4F" xfId="18293"/>
    <cellStyle name="Fountain Input 5 10 2 3" xfId="18294"/>
    <cellStyle name="Fountain Input 5 10 2 4" xfId="18295"/>
    <cellStyle name="Fountain Input 5 10 2_4F" xfId="18296"/>
    <cellStyle name="Fountain Input 5 10 3" xfId="3231"/>
    <cellStyle name="Fountain Input 5 10 3 2" xfId="3232"/>
    <cellStyle name="Fountain Input 5 10 3 2 2" xfId="18297"/>
    <cellStyle name="Fountain Input 5 10 3 2 3" xfId="18298"/>
    <cellStyle name="Fountain Input 5 10 3 2_4F" xfId="18299"/>
    <cellStyle name="Fountain Input 5 10 3 3" xfId="18300"/>
    <cellStyle name="Fountain Input 5 10 3 4" xfId="18301"/>
    <cellStyle name="Fountain Input 5 10 3 5" xfId="18302"/>
    <cellStyle name="Fountain Input 5 10 3_4F" xfId="18303"/>
    <cellStyle name="Fountain Input 5 10 4" xfId="18304"/>
    <cellStyle name="Fountain Input 5 10 5" xfId="18305"/>
    <cellStyle name="Fountain Input 5 10_4F" xfId="18306"/>
    <cellStyle name="Fountain Input 5 11" xfId="3233"/>
    <cellStyle name="Fountain Input 5 11 2" xfId="3234"/>
    <cellStyle name="Fountain Input 5 11 2 2" xfId="3235"/>
    <cellStyle name="Fountain Input 5 11 2 2 2" xfId="3236"/>
    <cellStyle name="Fountain Input 5 11 2 2 2 2" xfId="18307"/>
    <cellStyle name="Fountain Input 5 11 2 2 2 3" xfId="18308"/>
    <cellStyle name="Fountain Input 5 11 2 2 2_4F" xfId="18309"/>
    <cellStyle name="Fountain Input 5 11 2 2 3" xfId="18310"/>
    <cellStyle name="Fountain Input 5 11 2 2 4" xfId="18311"/>
    <cellStyle name="Fountain Input 5 11 2 2 5" xfId="18312"/>
    <cellStyle name="Fountain Input 5 11 2 2_4F" xfId="18313"/>
    <cellStyle name="Fountain Input 5 11 2 3" xfId="18314"/>
    <cellStyle name="Fountain Input 5 11 2 4" xfId="18315"/>
    <cellStyle name="Fountain Input 5 11 2_4F" xfId="18316"/>
    <cellStyle name="Fountain Input 5 11 3" xfId="3237"/>
    <cellStyle name="Fountain Input 5 11 3 2" xfId="3238"/>
    <cellStyle name="Fountain Input 5 11 3 2 2" xfId="18317"/>
    <cellStyle name="Fountain Input 5 11 3 2 3" xfId="18318"/>
    <cellStyle name="Fountain Input 5 11 3 2_4F" xfId="18319"/>
    <cellStyle name="Fountain Input 5 11 3 3" xfId="18320"/>
    <cellStyle name="Fountain Input 5 11 3 4" xfId="18321"/>
    <cellStyle name="Fountain Input 5 11 3 5" xfId="18322"/>
    <cellStyle name="Fountain Input 5 11 3_4F" xfId="18323"/>
    <cellStyle name="Fountain Input 5 11 4" xfId="18324"/>
    <cellStyle name="Fountain Input 5 11 5" xfId="18325"/>
    <cellStyle name="Fountain Input 5 11_4F" xfId="18326"/>
    <cellStyle name="Fountain Input 5 12" xfId="3239"/>
    <cellStyle name="Fountain Input 5 12 2" xfId="3240"/>
    <cellStyle name="Fountain Input 5 12 2 2" xfId="3241"/>
    <cellStyle name="Fountain Input 5 12 2 2 2" xfId="18327"/>
    <cellStyle name="Fountain Input 5 12 2 2 3" xfId="18328"/>
    <cellStyle name="Fountain Input 5 12 2 2_4F" xfId="18329"/>
    <cellStyle name="Fountain Input 5 12 2 3" xfId="18330"/>
    <cellStyle name="Fountain Input 5 12 2 4" xfId="18331"/>
    <cellStyle name="Fountain Input 5 12 2 5" xfId="18332"/>
    <cellStyle name="Fountain Input 5 12 2_4F" xfId="18333"/>
    <cellStyle name="Fountain Input 5 12 3" xfId="18334"/>
    <cellStyle name="Fountain Input 5 12 4" xfId="18335"/>
    <cellStyle name="Fountain Input 5 12_4F" xfId="18336"/>
    <cellStyle name="Fountain Input 5 13" xfId="3242"/>
    <cellStyle name="Fountain Input 5 13 2" xfId="3243"/>
    <cellStyle name="Fountain Input 5 13 2 2" xfId="18337"/>
    <cellStyle name="Fountain Input 5 13 2 3" xfId="18338"/>
    <cellStyle name="Fountain Input 5 13 2_4F" xfId="18339"/>
    <cellStyle name="Fountain Input 5 13 3" xfId="18340"/>
    <cellStyle name="Fountain Input 5 13 4" xfId="18341"/>
    <cellStyle name="Fountain Input 5 13 5" xfId="18342"/>
    <cellStyle name="Fountain Input 5 13_4F" xfId="18343"/>
    <cellStyle name="Fountain Input 5 14" xfId="18344"/>
    <cellStyle name="Fountain Input 5 15" xfId="18345"/>
    <cellStyle name="Fountain Input 5 2" xfId="3244"/>
    <cellStyle name="Fountain Input 5 2 10" xfId="18346"/>
    <cellStyle name="Fountain Input 5 2 2" xfId="3245"/>
    <cellStyle name="Fountain Input 5 2 2 2" xfId="3246"/>
    <cellStyle name="Fountain Input 5 2 2 2 2" xfId="3247"/>
    <cellStyle name="Fountain Input 5 2 2 2 2 2" xfId="3248"/>
    <cellStyle name="Fountain Input 5 2 2 2 2 2 2" xfId="18347"/>
    <cellStyle name="Fountain Input 5 2 2 2 2 2 3" xfId="18348"/>
    <cellStyle name="Fountain Input 5 2 2 2 2 2_4F" xfId="18349"/>
    <cellStyle name="Fountain Input 5 2 2 2 2 3" xfId="18350"/>
    <cellStyle name="Fountain Input 5 2 2 2 2 4" xfId="18351"/>
    <cellStyle name="Fountain Input 5 2 2 2 2 5" xfId="18352"/>
    <cellStyle name="Fountain Input 5 2 2 2 2_4F" xfId="18353"/>
    <cellStyle name="Fountain Input 5 2 2 2 3" xfId="18354"/>
    <cellStyle name="Fountain Input 5 2 2 2 4" xfId="18355"/>
    <cellStyle name="Fountain Input 5 2 2 2_4F" xfId="18356"/>
    <cellStyle name="Fountain Input 5 2 2 3" xfId="3249"/>
    <cellStyle name="Fountain Input 5 2 2 3 2" xfId="3250"/>
    <cellStyle name="Fountain Input 5 2 2 3 2 2" xfId="18357"/>
    <cellStyle name="Fountain Input 5 2 2 3 2 3" xfId="18358"/>
    <cellStyle name="Fountain Input 5 2 2 3 2_4F" xfId="18359"/>
    <cellStyle name="Fountain Input 5 2 2 3 3" xfId="18360"/>
    <cellStyle name="Fountain Input 5 2 2 3 4" xfId="18361"/>
    <cellStyle name="Fountain Input 5 2 2 3 5" xfId="18362"/>
    <cellStyle name="Fountain Input 5 2 2 3_4F" xfId="18363"/>
    <cellStyle name="Fountain Input 5 2 2 4" xfId="18364"/>
    <cellStyle name="Fountain Input 5 2 2 5" xfId="18365"/>
    <cellStyle name="Fountain Input 5 2 2_4F" xfId="18366"/>
    <cellStyle name="Fountain Input 5 2 3" xfId="3251"/>
    <cellStyle name="Fountain Input 5 2 3 2" xfId="3252"/>
    <cellStyle name="Fountain Input 5 2 3 2 2" xfId="3253"/>
    <cellStyle name="Fountain Input 5 2 3 2 2 2" xfId="3254"/>
    <cellStyle name="Fountain Input 5 2 3 2 2 2 2" xfId="18367"/>
    <cellStyle name="Fountain Input 5 2 3 2 2 2 3" xfId="18368"/>
    <cellStyle name="Fountain Input 5 2 3 2 2 2_4F" xfId="18369"/>
    <cellStyle name="Fountain Input 5 2 3 2 2 3" xfId="18370"/>
    <cellStyle name="Fountain Input 5 2 3 2 2 4" xfId="18371"/>
    <cellStyle name="Fountain Input 5 2 3 2 2 5" xfId="18372"/>
    <cellStyle name="Fountain Input 5 2 3 2 2_4F" xfId="18373"/>
    <cellStyle name="Fountain Input 5 2 3 2 3" xfId="18374"/>
    <cellStyle name="Fountain Input 5 2 3 2 4" xfId="18375"/>
    <cellStyle name="Fountain Input 5 2 3 2_4F" xfId="18376"/>
    <cellStyle name="Fountain Input 5 2 3 3" xfId="3255"/>
    <cellStyle name="Fountain Input 5 2 3 3 2" xfId="3256"/>
    <cellStyle name="Fountain Input 5 2 3 3 2 2" xfId="18377"/>
    <cellStyle name="Fountain Input 5 2 3 3 2 3" xfId="18378"/>
    <cellStyle name="Fountain Input 5 2 3 3 2_4F" xfId="18379"/>
    <cellStyle name="Fountain Input 5 2 3 3 3" xfId="18380"/>
    <cellStyle name="Fountain Input 5 2 3 3 4" xfId="18381"/>
    <cellStyle name="Fountain Input 5 2 3 3 5" xfId="18382"/>
    <cellStyle name="Fountain Input 5 2 3 3_4F" xfId="18383"/>
    <cellStyle name="Fountain Input 5 2 3 4" xfId="18384"/>
    <cellStyle name="Fountain Input 5 2 3 5" xfId="18385"/>
    <cellStyle name="Fountain Input 5 2 3_4F" xfId="18386"/>
    <cellStyle name="Fountain Input 5 2 4" xfId="3257"/>
    <cellStyle name="Fountain Input 5 2 4 2" xfId="3258"/>
    <cellStyle name="Fountain Input 5 2 4 2 2" xfId="3259"/>
    <cellStyle name="Fountain Input 5 2 4 2 2 2" xfId="3260"/>
    <cellStyle name="Fountain Input 5 2 4 2 2 2 2" xfId="18387"/>
    <cellStyle name="Fountain Input 5 2 4 2 2 2 3" xfId="18388"/>
    <cellStyle name="Fountain Input 5 2 4 2 2 2_4F" xfId="18389"/>
    <cellStyle name="Fountain Input 5 2 4 2 2 3" xfId="18390"/>
    <cellStyle name="Fountain Input 5 2 4 2 2 4" xfId="18391"/>
    <cellStyle name="Fountain Input 5 2 4 2 2 5" xfId="18392"/>
    <cellStyle name="Fountain Input 5 2 4 2 2_4F" xfId="18393"/>
    <cellStyle name="Fountain Input 5 2 4 2 3" xfId="18394"/>
    <cellStyle name="Fountain Input 5 2 4 2 4" xfId="18395"/>
    <cellStyle name="Fountain Input 5 2 4 2_4F" xfId="18396"/>
    <cellStyle name="Fountain Input 5 2 4 3" xfId="3261"/>
    <cellStyle name="Fountain Input 5 2 4 3 2" xfId="3262"/>
    <cellStyle name="Fountain Input 5 2 4 3 2 2" xfId="18397"/>
    <cellStyle name="Fountain Input 5 2 4 3 2 3" xfId="18398"/>
    <cellStyle name="Fountain Input 5 2 4 3 2_4F" xfId="18399"/>
    <cellStyle name="Fountain Input 5 2 4 3 3" xfId="18400"/>
    <cellStyle name="Fountain Input 5 2 4 3 4" xfId="18401"/>
    <cellStyle name="Fountain Input 5 2 4 3 5" xfId="18402"/>
    <cellStyle name="Fountain Input 5 2 4 3_4F" xfId="18403"/>
    <cellStyle name="Fountain Input 5 2 4 4" xfId="18404"/>
    <cellStyle name="Fountain Input 5 2 4 5" xfId="18405"/>
    <cellStyle name="Fountain Input 5 2 4_4F" xfId="18406"/>
    <cellStyle name="Fountain Input 5 2 5" xfId="3263"/>
    <cellStyle name="Fountain Input 5 2 5 2" xfId="3264"/>
    <cellStyle name="Fountain Input 5 2 5 2 2" xfId="3265"/>
    <cellStyle name="Fountain Input 5 2 5 2 2 2" xfId="3266"/>
    <cellStyle name="Fountain Input 5 2 5 2 2 2 2" xfId="18407"/>
    <cellStyle name="Fountain Input 5 2 5 2 2 2 3" xfId="18408"/>
    <cellStyle name="Fountain Input 5 2 5 2 2 2_4F" xfId="18409"/>
    <cellStyle name="Fountain Input 5 2 5 2 2 3" xfId="18410"/>
    <cellStyle name="Fountain Input 5 2 5 2 2 4" xfId="18411"/>
    <cellStyle name="Fountain Input 5 2 5 2 2 5" xfId="18412"/>
    <cellStyle name="Fountain Input 5 2 5 2 2_4F" xfId="18413"/>
    <cellStyle name="Fountain Input 5 2 5 2 3" xfId="18414"/>
    <cellStyle name="Fountain Input 5 2 5 2 4" xfId="18415"/>
    <cellStyle name="Fountain Input 5 2 5 2_4F" xfId="18416"/>
    <cellStyle name="Fountain Input 5 2 5 3" xfId="3267"/>
    <cellStyle name="Fountain Input 5 2 5 3 2" xfId="3268"/>
    <cellStyle name="Fountain Input 5 2 5 3 2 2" xfId="18417"/>
    <cellStyle name="Fountain Input 5 2 5 3 2 3" xfId="18418"/>
    <cellStyle name="Fountain Input 5 2 5 3 2_4F" xfId="18419"/>
    <cellStyle name="Fountain Input 5 2 5 3 3" xfId="18420"/>
    <cellStyle name="Fountain Input 5 2 5 3 4" xfId="18421"/>
    <cellStyle name="Fountain Input 5 2 5 3 5" xfId="18422"/>
    <cellStyle name="Fountain Input 5 2 5 3_4F" xfId="18423"/>
    <cellStyle name="Fountain Input 5 2 5 4" xfId="18424"/>
    <cellStyle name="Fountain Input 5 2 5 5" xfId="18425"/>
    <cellStyle name="Fountain Input 5 2 5_4F" xfId="18426"/>
    <cellStyle name="Fountain Input 5 2 6" xfId="3269"/>
    <cellStyle name="Fountain Input 5 2 6 2" xfId="3270"/>
    <cellStyle name="Fountain Input 5 2 6 2 2" xfId="3271"/>
    <cellStyle name="Fountain Input 5 2 6 2 2 2" xfId="3272"/>
    <cellStyle name="Fountain Input 5 2 6 2 2 2 2" xfId="18427"/>
    <cellStyle name="Fountain Input 5 2 6 2 2 2 3" xfId="18428"/>
    <cellStyle name="Fountain Input 5 2 6 2 2 2_4F" xfId="18429"/>
    <cellStyle name="Fountain Input 5 2 6 2 2 3" xfId="18430"/>
    <cellStyle name="Fountain Input 5 2 6 2 2 4" xfId="18431"/>
    <cellStyle name="Fountain Input 5 2 6 2 2 5" xfId="18432"/>
    <cellStyle name="Fountain Input 5 2 6 2 2_4F" xfId="18433"/>
    <cellStyle name="Fountain Input 5 2 6 2 3" xfId="18434"/>
    <cellStyle name="Fountain Input 5 2 6 2 4" xfId="18435"/>
    <cellStyle name="Fountain Input 5 2 6 2_4F" xfId="18436"/>
    <cellStyle name="Fountain Input 5 2 6 3" xfId="3273"/>
    <cellStyle name="Fountain Input 5 2 6 3 2" xfId="3274"/>
    <cellStyle name="Fountain Input 5 2 6 3 2 2" xfId="18437"/>
    <cellStyle name="Fountain Input 5 2 6 3 2 3" xfId="18438"/>
    <cellStyle name="Fountain Input 5 2 6 3 2_4F" xfId="18439"/>
    <cellStyle name="Fountain Input 5 2 6 3 3" xfId="18440"/>
    <cellStyle name="Fountain Input 5 2 6 3 4" xfId="18441"/>
    <cellStyle name="Fountain Input 5 2 6 3 5" xfId="18442"/>
    <cellStyle name="Fountain Input 5 2 6 3_4F" xfId="18443"/>
    <cellStyle name="Fountain Input 5 2 6 4" xfId="18444"/>
    <cellStyle name="Fountain Input 5 2 6 5" xfId="18445"/>
    <cellStyle name="Fountain Input 5 2 6_4F" xfId="18446"/>
    <cellStyle name="Fountain Input 5 2 7" xfId="3275"/>
    <cellStyle name="Fountain Input 5 2 7 2" xfId="3276"/>
    <cellStyle name="Fountain Input 5 2 7 2 2" xfId="3277"/>
    <cellStyle name="Fountain Input 5 2 7 2 2 2" xfId="18447"/>
    <cellStyle name="Fountain Input 5 2 7 2 2 3" xfId="18448"/>
    <cellStyle name="Fountain Input 5 2 7 2 2_4F" xfId="18449"/>
    <cellStyle name="Fountain Input 5 2 7 2 3" xfId="18450"/>
    <cellStyle name="Fountain Input 5 2 7 2 4" xfId="18451"/>
    <cellStyle name="Fountain Input 5 2 7 2 5" xfId="18452"/>
    <cellStyle name="Fountain Input 5 2 7 2_4F" xfId="18453"/>
    <cellStyle name="Fountain Input 5 2 7 3" xfId="18454"/>
    <cellStyle name="Fountain Input 5 2 7 4" xfId="18455"/>
    <cellStyle name="Fountain Input 5 2 7_4F" xfId="18456"/>
    <cellStyle name="Fountain Input 5 2 8" xfId="3278"/>
    <cellStyle name="Fountain Input 5 2 8 2" xfId="3279"/>
    <cellStyle name="Fountain Input 5 2 8 2 2" xfId="18457"/>
    <cellStyle name="Fountain Input 5 2 8 2 3" xfId="18458"/>
    <cellStyle name="Fountain Input 5 2 8 2_4F" xfId="18459"/>
    <cellStyle name="Fountain Input 5 2 8 3" xfId="18460"/>
    <cellStyle name="Fountain Input 5 2 8 4" xfId="18461"/>
    <cellStyle name="Fountain Input 5 2 8 5" xfId="18462"/>
    <cellStyle name="Fountain Input 5 2 8_4F" xfId="18463"/>
    <cellStyle name="Fountain Input 5 2 9" xfId="18464"/>
    <cellStyle name="Fountain Input 5 2_4F" xfId="18465"/>
    <cellStyle name="Fountain Input 5 3" xfId="3280"/>
    <cellStyle name="Fountain Input 5 3 10" xfId="18466"/>
    <cellStyle name="Fountain Input 5 3 2" xfId="3281"/>
    <cellStyle name="Fountain Input 5 3 2 2" xfId="3282"/>
    <cellStyle name="Fountain Input 5 3 2 2 2" xfId="3283"/>
    <cellStyle name="Fountain Input 5 3 2 2 2 2" xfId="3284"/>
    <cellStyle name="Fountain Input 5 3 2 2 2 2 2" xfId="18467"/>
    <cellStyle name="Fountain Input 5 3 2 2 2 2 3" xfId="18468"/>
    <cellStyle name="Fountain Input 5 3 2 2 2 2_4F" xfId="18469"/>
    <cellStyle name="Fountain Input 5 3 2 2 2 3" xfId="18470"/>
    <cellStyle name="Fountain Input 5 3 2 2 2 4" xfId="18471"/>
    <cellStyle name="Fountain Input 5 3 2 2 2 5" xfId="18472"/>
    <cellStyle name="Fountain Input 5 3 2 2 2_4F" xfId="18473"/>
    <cellStyle name="Fountain Input 5 3 2 2 3" xfId="18474"/>
    <cellStyle name="Fountain Input 5 3 2 2 4" xfId="18475"/>
    <cellStyle name="Fountain Input 5 3 2 2_4F" xfId="18476"/>
    <cellStyle name="Fountain Input 5 3 2 3" xfId="3285"/>
    <cellStyle name="Fountain Input 5 3 2 3 2" xfId="3286"/>
    <cellStyle name="Fountain Input 5 3 2 3 2 2" xfId="18477"/>
    <cellStyle name="Fountain Input 5 3 2 3 2 3" xfId="18478"/>
    <cellStyle name="Fountain Input 5 3 2 3 2_4F" xfId="18479"/>
    <cellStyle name="Fountain Input 5 3 2 3 3" xfId="18480"/>
    <cellStyle name="Fountain Input 5 3 2 3 4" xfId="18481"/>
    <cellStyle name="Fountain Input 5 3 2 3 5" xfId="18482"/>
    <cellStyle name="Fountain Input 5 3 2 3_4F" xfId="18483"/>
    <cellStyle name="Fountain Input 5 3 2 4" xfId="18484"/>
    <cellStyle name="Fountain Input 5 3 2 5" xfId="18485"/>
    <cellStyle name="Fountain Input 5 3 2_4F" xfId="18486"/>
    <cellStyle name="Fountain Input 5 3 3" xfId="3287"/>
    <cellStyle name="Fountain Input 5 3 3 2" xfId="3288"/>
    <cellStyle name="Fountain Input 5 3 3 2 2" xfId="3289"/>
    <cellStyle name="Fountain Input 5 3 3 2 2 2" xfId="3290"/>
    <cellStyle name="Fountain Input 5 3 3 2 2 2 2" xfId="18487"/>
    <cellStyle name="Fountain Input 5 3 3 2 2 2 3" xfId="18488"/>
    <cellStyle name="Fountain Input 5 3 3 2 2 2_4F" xfId="18489"/>
    <cellStyle name="Fountain Input 5 3 3 2 2 3" xfId="18490"/>
    <cellStyle name="Fountain Input 5 3 3 2 2 4" xfId="18491"/>
    <cellStyle name="Fountain Input 5 3 3 2 2 5" xfId="18492"/>
    <cellStyle name="Fountain Input 5 3 3 2 2_4F" xfId="18493"/>
    <cellStyle name="Fountain Input 5 3 3 2 3" xfId="18494"/>
    <cellStyle name="Fountain Input 5 3 3 2 4" xfId="18495"/>
    <cellStyle name="Fountain Input 5 3 3 2_4F" xfId="18496"/>
    <cellStyle name="Fountain Input 5 3 3 3" xfId="3291"/>
    <cellStyle name="Fountain Input 5 3 3 3 2" xfId="3292"/>
    <cellStyle name="Fountain Input 5 3 3 3 2 2" xfId="18497"/>
    <cellStyle name="Fountain Input 5 3 3 3 2 3" xfId="18498"/>
    <cellStyle name="Fountain Input 5 3 3 3 2_4F" xfId="18499"/>
    <cellStyle name="Fountain Input 5 3 3 3 3" xfId="18500"/>
    <cellStyle name="Fountain Input 5 3 3 3 4" xfId="18501"/>
    <cellStyle name="Fountain Input 5 3 3 3 5" xfId="18502"/>
    <cellStyle name="Fountain Input 5 3 3 3_4F" xfId="18503"/>
    <cellStyle name="Fountain Input 5 3 3 4" xfId="18504"/>
    <cellStyle name="Fountain Input 5 3 3 5" xfId="18505"/>
    <cellStyle name="Fountain Input 5 3 3_4F" xfId="18506"/>
    <cellStyle name="Fountain Input 5 3 4" xfId="3293"/>
    <cellStyle name="Fountain Input 5 3 4 2" xfId="3294"/>
    <cellStyle name="Fountain Input 5 3 4 2 2" xfId="3295"/>
    <cellStyle name="Fountain Input 5 3 4 2 2 2" xfId="3296"/>
    <cellStyle name="Fountain Input 5 3 4 2 2 2 2" xfId="18507"/>
    <cellStyle name="Fountain Input 5 3 4 2 2 2 3" xfId="18508"/>
    <cellStyle name="Fountain Input 5 3 4 2 2 2_4F" xfId="18509"/>
    <cellStyle name="Fountain Input 5 3 4 2 2 3" xfId="18510"/>
    <cellStyle name="Fountain Input 5 3 4 2 2 4" xfId="18511"/>
    <cellStyle name="Fountain Input 5 3 4 2 2 5" xfId="18512"/>
    <cellStyle name="Fountain Input 5 3 4 2 2_4F" xfId="18513"/>
    <cellStyle name="Fountain Input 5 3 4 2 3" xfId="18514"/>
    <cellStyle name="Fountain Input 5 3 4 2 4" xfId="18515"/>
    <cellStyle name="Fountain Input 5 3 4 2_4F" xfId="18516"/>
    <cellStyle name="Fountain Input 5 3 4 3" xfId="3297"/>
    <cellStyle name="Fountain Input 5 3 4 3 2" xfId="3298"/>
    <cellStyle name="Fountain Input 5 3 4 3 2 2" xfId="18517"/>
    <cellStyle name="Fountain Input 5 3 4 3 2 3" xfId="18518"/>
    <cellStyle name="Fountain Input 5 3 4 3 2_4F" xfId="18519"/>
    <cellStyle name="Fountain Input 5 3 4 3 3" xfId="18520"/>
    <cellStyle name="Fountain Input 5 3 4 3 4" xfId="18521"/>
    <cellStyle name="Fountain Input 5 3 4 3 5" xfId="18522"/>
    <cellStyle name="Fountain Input 5 3 4 3_4F" xfId="18523"/>
    <cellStyle name="Fountain Input 5 3 4 4" xfId="18524"/>
    <cellStyle name="Fountain Input 5 3 4 5" xfId="18525"/>
    <cellStyle name="Fountain Input 5 3 4_4F" xfId="18526"/>
    <cellStyle name="Fountain Input 5 3 5" xfId="3299"/>
    <cellStyle name="Fountain Input 5 3 5 2" xfId="3300"/>
    <cellStyle name="Fountain Input 5 3 5 2 2" xfId="3301"/>
    <cellStyle name="Fountain Input 5 3 5 2 2 2" xfId="3302"/>
    <cellStyle name="Fountain Input 5 3 5 2 2 2 2" xfId="18527"/>
    <cellStyle name="Fountain Input 5 3 5 2 2 2 3" xfId="18528"/>
    <cellStyle name="Fountain Input 5 3 5 2 2 2_4F" xfId="18529"/>
    <cellStyle name="Fountain Input 5 3 5 2 2 3" xfId="18530"/>
    <cellStyle name="Fountain Input 5 3 5 2 2 4" xfId="18531"/>
    <cellStyle name="Fountain Input 5 3 5 2 2 5" xfId="18532"/>
    <cellStyle name="Fountain Input 5 3 5 2 2_4F" xfId="18533"/>
    <cellStyle name="Fountain Input 5 3 5 2 3" xfId="18534"/>
    <cellStyle name="Fountain Input 5 3 5 2 4" xfId="18535"/>
    <cellStyle name="Fountain Input 5 3 5 2_4F" xfId="18536"/>
    <cellStyle name="Fountain Input 5 3 5 3" xfId="3303"/>
    <cellStyle name="Fountain Input 5 3 5 3 2" xfId="3304"/>
    <cellStyle name="Fountain Input 5 3 5 3 2 2" xfId="18537"/>
    <cellStyle name="Fountain Input 5 3 5 3 2 3" xfId="18538"/>
    <cellStyle name="Fountain Input 5 3 5 3 2_4F" xfId="18539"/>
    <cellStyle name="Fountain Input 5 3 5 3 3" xfId="18540"/>
    <cellStyle name="Fountain Input 5 3 5 3 4" xfId="18541"/>
    <cellStyle name="Fountain Input 5 3 5 3 5" xfId="18542"/>
    <cellStyle name="Fountain Input 5 3 5 3_4F" xfId="18543"/>
    <cellStyle name="Fountain Input 5 3 5 4" xfId="18544"/>
    <cellStyle name="Fountain Input 5 3 5 5" xfId="18545"/>
    <cellStyle name="Fountain Input 5 3 5_4F" xfId="18546"/>
    <cellStyle name="Fountain Input 5 3 6" xfId="3305"/>
    <cellStyle name="Fountain Input 5 3 6 2" xfId="3306"/>
    <cellStyle name="Fountain Input 5 3 6 2 2" xfId="3307"/>
    <cellStyle name="Fountain Input 5 3 6 2 2 2" xfId="3308"/>
    <cellStyle name="Fountain Input 5 3 6 2 2 2 2" xfId="18547"/>
    <cellStyle name="Fountain Input 5 3 6 2 2 2 3" xfId="18548"/>
    <cellStyle name="Fountain Input 5 3 6 2 2 2_4F" xfId="18549"/>
    <cellStyle name="Fountain Input 5 3 6 2 2 3" xfId="18550"/>
    <cellStyle name="Fountain Input 5 3 6 2 2 4" xfId="18551"/>
    <cellStyle name="Fountain Input 5 3 6 2 2 5" xfId="18552"/>
    <cellStyle name="Fountain Input 5 3 6 2 2_4F" xfId="18553"/>
    <cellStyle name="Fountain Input 5 3 6 2 3" xfId="18554"/>
    <cellStyle name="Fountain Input 5 3 6 2 4" xfId="18555"/>
    <cellStyle name="Fountain Input 5 3 6 2_4F" xfId="18556"/>
    <cellStyle name="Fountain Input 5 3 6 3" xfId="3309"/>
    <cellStyle name="Fountain Input 5 3 6 3 2" xfId="3310"/>
    <cellStyle name="Fountain Input 5 3 6 3 2 2" xfId="18557"/>
    <cellStyle name="Fountain Input 5 3 6 3 2 3" xfId="18558"/>
    <cellStyle name="Fountain Input 5 3 6 3 2_4F" xfId="18559"/>
    <cellStyle name="Fountain Input 5 3 6 3 3" xfId="18560"/>
    <cellStyle name="Fountain Input 5 3 6 3 4" xfId="18561"/>
    <cellStyle name="Fountain Input 5 3 6 3 5" xfId="18562"/>
    <cellStyle name="Fountain Input 5 3 6 3_4F" xfId="18563"/>
    <cellStyle name="Fountain Input 5 3 6 4" xfId="18564"/>
    <cellStyle name="Fountain Input 5 3 6 5" xfId="18565"/>
    <cellStyle name="Fountain Input 5 3 6_4F" xfId="18566"/>
    <cellStyle name="Fountain Input 5 3 7" xfId="3311"/>
    <cellStyle name="Fountain Input 5 3 7 2" xfId="3312"/>
    <cellStyle name="Fountain Input 5 3 7 2 2" xfId="3313"/>
    <cellStyle name="Fountain Input 5 3 7 2 2 2" xfId="18567"/>
    <cellStyle name="Fountain Input 5 3 7 2 2 3" xfId="18568"/>
    <cellStyle name="Fountain Input 5 3 7 2 2_4F" xfId="18569"/>
    <cellStyle name="Fountain Input 5 3 7 2 3" xfId="18570"/>
    <cellStyle name="Fountain Input 5 3 7 2 4" xfId="18571"/>
    <cellStyle name="Fountain Input 5 3 7 2 5" xfId="18572"/>
    <cellStyle name="Fountain Input 5 3 7 2_4F" xfId="18573"/>
    <cellStyle name="Fountain Input 5 3 7 3" xfId="18574"/>
    <cellStyle name="Fountain Input 5 3 7 4" xfId="18575"/>
    <cellStyle name="Fountain Input 5 3 7_4F" xfId="18576"/>
    <cellStyle name="Fountain Input 5 3 8" xfId="3314"/>
    <cellStyle name="Fountain Input 5 3 8 2" xfId="3315"/>
    <cellStyle name="Fountain Input 5 3 8 2 2" xfId="18577"/>
    <cellStyle name="Fountain Input 5 3 8 2 3" xfId="18578"/>
    <cellStyle name="Fountain Input 5 3 8 2_4F" xfId="18579"/>
    <cellStyle name="Fountain Input 5 3 8 3" xfId="18580"/>
    <cellStyle name="Fountain Input 5 3 8 4" xfId="18581"/>
    <cellStyle name="Fountain Input 5 3 8 5" xfId="18582"/>
    <cellStyle name="Fountain Input 5 3 8_4F" xfId="18583"/>
    <cellStyle name="Fountain Input 5 3 9" xfId="18584"/>
    <cellStyle name="Fountain Input 5 3_4F" xfId="18585"/>
    <cellStyle name="Fountain Input 5 4" xfId="3316"/>
    <cellStyle name="Fountain Input 5 4 10" xfId="18586"/>
    <cellStyle name="Fountain Input 5 4 2" xfId="3317"/>
    <cellStyle name="Fountain Input 5 4 2 2" xfId="3318"/>
    <cellStyle name="Fountain Input 5 4 2 2 2" xfId="3319"/>
    <cellStyle name="Fountain Input 5 4 2 2 2 2" xfId="3320"/>
    <cellStyle name="Fountain Input 5 4 2 2 2 2 2" xfId="18587"/>
    <cellStyle name="Fountain Input 5 4 2 2 2 2 3" xfId="18588"/>
    <cellStyle name="Fountain Input 5 4 2 2 2 2_4F" xfId="18589"/>
    <cellStyle name="Fountain Input 5 4 2 2 2 3" xfId="18590"/>
    <cellStyle name="Fountain Input 5 4 2 2 2 4" xfId="18591"/>
    <cellStyle name="Fountain Input 5 4 2 2 2 5" xfId="18592"/>
    <cellStyle name="Fountain Input 5 4 2 2 2_4F" xfId="18593"/>
    <cellStyle name="Fountain Input 5 4 2 2 3" xfId="18594"/>
    <cellStyle name="Fountain Input 5 4 2 2 4" xfId="18595"/>
    <cellStyle name="Fountain Input 5 4 2 2_4F" xfId="18596"/>
    <cellStyle name="Fountain Input 5 4 2 3" xfId="3321"/>
    <cellStyle name="Fountain Input 5 4 2 3 2" xfId="3322"/>
    <cellStyle name="Fountain Input 5 4 2 3 2 2" xfId="18597"/>
    <cellStyle name="Fountain Input 5 4 2 3 2 3" xfId="18598"/>
    <cellStyle name="Fountain Input 5 4 2 3 2_4F" xfId="18599"/>
    <cellStyle name="Fountain Input 5 4 2 3 3" xfId="18600"/>
    <cellStyle name="Fountain Input 5 4 2 3 4" xfId="18601"/>
    <cellStyle name="Fountain Input 5 4 2 3 5" xfId="18602"/>
    <cellStyle name="Fountain Input 5 4 2 3_4F" xfId="18603"/>
    <cellStyle name="Fountain Input 5 4 2 4" xfId="18604"/>
    <cellStyle name="Fountain Input 5 4 2 5" xfId="18605"/>
    <cellStyle name="Fountain Input 5 4 2_4F" xfId="18606"/>
    <cellStyle name="Fountain Input 5 4 3" xfId="3323"/>
    <cellStyle name="Fountain Input 5 4 3 2" xfId="3324"/>
    <cellStyle name="Fountain Input 5 4 3 2 2" xfId="3325"/>
    <cellStyle name="Fountain Input 5 4 3 2 2 2" xfId="3326"/>
    <cellStyle name="Fountain Input 5 4 3 2 2 2 2" xfId="18607"/>
    <cellStyle name="Fountain Input 5 4 3 2 2 2 3" xfId="18608"/>
    <cellStyle name="Fountain Input 5 4 3 2 2 2_4F" xfId="18609"/>
    <cellStyle name="Fountain Input 5 4 3 2 2 3" xfId="18610"/>
    <cellStyle name="Fountain Input 5 4 3 2 2 4" xfId="18611"/>
    <cellStyle name="Fountain Input 5 4 3 2 2 5" xfId="18612"/>
    <cellStyle name="Fountain Input 5 4 3 2 2_4F" xfId="18613"/>
    <cellStyle name="Fountain Input 5 4 3 2 3" xfId="18614"/>
    <cellStyle name="Fountain Input 5 4 3 2 4" xfId="18615"/>
    <cellStyle name="Fountain Input 5 4 3 2_4F" xfId="18616"/>
    <cellStyle name="Fountain Input 5 4 3 3" xfId="3327"/>
    <cellStyle name="Fountain Input 5 4 3 3 2" xfId="3328"/>
    <cellStyle name="Fountain Input 5 4 3 3 2 2" xfId="18617"/>
    <cellStyle name="Fountain Input 5 4 3 3 2 3" xfId="18618"/>
    <cellStyle name="Fountain Input 5 4 3 3 2_4F" xfId="18619"/>
    <cellStyle name="Fountain Input 5 4 3 3 3" xfId="18620"/>
    <cellStyle name="Fountain Input 5 4 3 3 4" xfId="18621"/>
    <cellStyle name="Fountain Input 5 4 3 3 5" xfId="18622"/>
    <cellStyle name="Fountain Input 5 4 3 3_4F" xfId="18623"/>
    <cellStyle name="Fountain Input 5 4 3 4" xfId="18624"/>
    <cellStyle name="Fountain Input 5 4 3 5" xfId="18625"/>
    <cellStyle name="Fountain Input 5 4 3_4F" xfId="18626"/>
    <cellStyle name="Fountain Input 5 4 4" xfId="3329"/>
    <cellStyle name="Fountain Input 5 4 4 2" xfId="3330"/>
    <cellStyle name="Fountain Input 5 4 4 2 2" xfId="3331"/>
    <cellStyle name="Fountain Input 5 4 4 2 2 2" xfId="3332"/>
    <cellStyle name="Fountain Input 5 4 4 2 2 2 2" xfId="18627"/>
    <cellStyle name="Fountain Input 5 4 4 2 2 2 3" xfId="18628"/>
    <cellStyle name="Fountain Input 5 4 4 2 2 2_4F" xfId="18629"/>
    <cellStyle name="Fountain Input 5 4 4 2 2 3" xfId="18630"/>
    <cellStyle name="Fountain Input 5 4 4 2 2 4" xfId="18631"/>
    <cellStyle name="Fountain Input 5 4 4 2 2 5" xfId="18632"/>
    <cellStyle name="Fountain Input 5 4 4 2 2_4F" xfId="18633"/>
    <cellStyle name="Fountain Input 5 4 4 2 3" xfId="18634"/>
    <cellStyle name="Fountain Input 5 4 4 2 4" xfId="18635"/>
    <cellStyle name="Fountain Input 5 4 4 2_4F" xfId="18636"/>
    <cellStyle name="Fountain Input 5 4 4 3" xfId="3333"/>
    <cellStyle name="Fountain Input 5 4 4 3 2" xfId="3334"/>
    <cellStyle name="Fountain Input 5 4 4 3 2 2" xfId="18637"/>
    <cellStyle name="Fountain Input 5 4 4 3 2 3" xfId="18638"/>
    <cellStyle name="Fountain Input 5 4 4 3 2_4F" xfId="18639"/>
    <cellStyle name="Fountain Input 5 4 4 3 3" xfId="18640"/>
    <cellStyle name="Fountain Input 5 4 4 3 4" xfId="18641"/>
    <cellStyle name="Fountain Input 5 4 4 3 5" xfId="18642"/>
    <cellStyle name="Fountain Input 5 4 4 3_4F" xfId="18643"/>
    <cellStyle name="Fountain Input 5 4 4 4" xfId="18644"/>
    <cellStyle name="Fountain Input 5 4 4 5" xfId="18645"/>
    <cellStyle name="Fountain Input 5 4 4_4F" xfId="18646"/>
    <cellStyle name="Fountain Input 5 4 5" xfId="3335"/>
    <cellStyle name="Fountain Input 5 4 5 2" xfId="3336"/>
    <cellStyle name="Fountain Input 5 4 5 2 2" xfId="3337"/>
    <cellStyle name="Fountain Input 5 4 5 2 2 2" xfId="3338"/>
    <cellStyle name="Fountain Input 5 4 5 2 2 2 2" xfId="18647"/>
    <cellStyle name="Fountain Input 5 4 5 2 2 2 3" xfId="18648"/>
    <cellStyle name="Fountain Input 5 4 5 2 2 2_4F" xfId="18649"/>
    <cellStyle name="Fountain Input 5 4 5 2 2 3" xfId="18650"/>
    <cellStyle name="Fountain Input 5 4 5 2 2 4" xfId="18651"/>
    <cellStyle name="Fountain Input 5 4 5 2 2 5" xfId="18652"/>
    <cellStyle name="Fountain Input 5 4 5 2 2_4F" xfId="18653"/>
    <cellStyle name="Fountain Input 5 4 5 2 3" xfId="18654"/>
    <cellStyle name="Fountain Input 5 4 5 2 4" xfId="18655"/>
    <cellStyle name="Fountain Input 5 4 5 2_4F" xfId="18656"/>
    <cellStyle name="Fountain Input 5 4 5 3" xfId="3339"/>
    <cellStyle name="Fountain Input 5 4 5 3 2" xfId="3340"/>
    <cellStyle name="Fountain Input 5 4 5 3 2 2" xfId="18657"/>
    <cellStyle name="Fountain Input 5 4 5 3 2 3" xfId="18658"/>
    <cellStyle name="Fountain Input 5 4 5 3 2_4F" xfId="18659"/>
    <cellStyle name="Fountain Input 5 4 5 3 3" xfId="18660"/>
    <cellStyle name="Fountain Input 5 4 5 3 4" xfId="18661"/>
    <cellStyle name="Fountain Input 5 4 5 3 5" xfId="18662"/>
    <cellStyle name="Fountain Input 5 4 5 3_4F" xfId="18663"/>
    <cellStyle name="Fountain Input 5 4 5 4" xfId="18664"/>
    <cellStyle name="Fountain Input 5 4 5 5" xfId="18665"/>
    <cellStyle name="Fountain Input 5 4 5_4F" xfId="18666"/>
    <cellStyle name="Fountain Input 5 4 6" xfId="3341"/>
    <cellStyle name="Fountain Input 5 4 6 2" xfId="3342"/>
    <cellStyle name="Fountain Input 5 4 6 2 2" xfId="3343"/>
    <cellStyle name="Fountain Input 5 4 6 2 2 2" xfId="3344"/>
    <cellStyle name="Fountain Input 5 4 6 2 2 2 2" xfId="18667"/>
    <cellStyle name="Fountain Input 5 4 6 2 2 2 3" xfId="18668"/>
    <cellStyle name="Fountain Input 5 4 6 2 2 2_4F" xfId="18669"/>
    <cellStyle name="Fountain Input 5 4 6 2 2 3" xfId="18670"/>
    <cellStyle name="Fountain Input 5 4 6 2 2 4" xfId="18671"/>
    <cellStyle name="Fountain Input 5 4 6 2 2 5" xfId="18672"/>
    <cellStyle name="Fountain Input 5 4 6 2 2_4F" xfId="18673"/>
    <cellStyle name="Fountain Input 5 4 6 2 3" xfId="18674"/>
    <cellStyle name="Fountain Input 5 4 6 2 4" xfId="18675"/>
    <cellStyle name="Fountain Input 5 4 6 2_4F" xfId="18676"/>
    <cellStyle name="Fountain Input 5 4 6 3" xfId="3345"/>
    <cellStyle name="Fountain Input 5 4 6 3 2" xfId="3346"/>
    <cellStyle name="Fountain Input 5 4 6 3 2 2" xfId="18677"/>
    <cellStyle name="Fountain Input 5 4 6 3 2 3" xfId="18678"/>
    <cellStyle name="Fountain Input 5 4 6 3 2_4F" xfId="18679"/>
    <cellStyle name="Fountain Input 5 4 6 3 3" xfId="18680"/>
    <cellStyle name="Fountain Input 5 4 6 3 4" xfId="18681"/>
    <cellStyle name="Fountain Input 5 4 6 3 5" xfId="18682"/>
    <cellStyle name="Fountain Input 5 4 6 3_4F" xfId="18683"/>
    <cellStyle name="Fountain Input 5 4 6 4" xfId="18684"/>
    <cellStyle name="Fountain Input 5 4 6 5" xfId="18685"/>
    <cellStyle name="Fountain Input 5 4 6_4F" xfId="18686"/>
    <cellStyle name="Fountain Input 5 4 7" xfId="3347"/>
    <cellStyle name="Fountain Input 5 4 7 2" xfId="3348"/>
    <cellStyle name="Fountain Input 5 4 7 2 2" xfId="3349"/>
    <cellStyle name="Fountain Input 5 4 7 2 2 2" xfId="18687"/>
    <cellStyle name="Fountain Input 5 4 7 2 2 3" xfId="18688"/>
    <cellStyle name="Fountain Input 5 4 7 2 2_4F" xfId="18689"/>
    <cellStyle name="Fountain Input 5 4 7 2 3" xfId="18690"/>
    <cellStyle name="Fountain Input 5 4 7 2 4" xfId="18691"/>
    <cellStyle name="Fountain Input 5 4 7 2 5" xfId="18692"/>
    <cellStyle name="Fountain Input 5 4 7 2_4F" xfId="18693"/>
    <cellStyle name="Fountain Input 5 4 7 3" xfId="18694"/>
    <cellStyle name="Fountain Input 5 4 7 4" xfId="18695"/>
    <cellStyle name="Fountain Input 5 4 7_4F" xfId="18696"/>
    <cellStyle name="Fountain Input 5 4 8" xfId="3350"/>
    <cellStyle name="Fountain Input 5 4 8 2" xfId="3351"/>
    <cellStyle name="Fountain Input 5 4 8 2 2" xfId="18697"/>
    <cellStyle name="Fountain Input 5 4 8 2 3" xfId="18698"/>
    <cellStyle name="Fountain Input 5 4 8 2_4F" xfId="18699"/>
    <cellStyle name="Fountain Input 5 4 8 3" xfId="18700"/>
    <cellStyle name="Fountain Input 5 4 8 4" xfId="18701"/>
    <cellStyle name="Fountain Input 5 4 8 5" xfId="18702"/>
    <cellStyle name="Fountain Input 5 4 8_4F" xfId="18703"/>
    <cellStyle name="Fountain Input 5 4 9" xfId="18704"/>
    <cellStyle name="Fountain Input 5 4_4F" xfId="18705"/>
    <cellStyle name="Fountain Input 5 5" xfId="3352"/>
    <cellStyle name="Fountain Input 5 5 10" xfId="18706"/>
    <cellStyle name="Fountain Input 5 5 2" xfId="3353"/>
    <cellStyle name="Fountain Input 5 5 2 2" xfId="3354"/>
    <cellStyle name="Fountain Input 5 5 2 2 2" xfId="3355"/>
    <cellStyle name="Fountain Input 5 5 2 2 2 2" xfId="3356"/>
    <cellStyle name="Fountain Input 5 5 2 2 2 2 2" xfId="18707"/>
    <cellStyle name="Fountain Input 5 5 2 2 2 2 3" xfId="18708"/>
    <cellStyle name="Fountain Input 5 5 2 2 2 2_4F" xfId="18709"/>
    <cellStyle name="Fountain Input 5 5 2 2 2 3" xfId="18710"/>
    <cellStyle name="Fountain Input 5 5 2 2 2 4" xfId="18711"/>
    <cellStyle name="Fountain Input 5 5 2 2 2 5" xfId="18712"/>
    <cellStyle name="Fountain Input 5 5 2 2 2_4F" xfId="18713"/>
    <cellStyle name="Fountain Input 5 5 2 2 3" xfId="18714"/>
    <cellStyle name="Fountain Input 5 5 2 2 4" xfId="18715"/>
    <cellStyle name="Fountain Input 5 5 2 2_4F" xfId="18716"/>
    <cellStyle name="Fountain Input 5 5 2 3" xfId="3357"/>
    <cellStyle name="Fountain Input 5 5 2 3 2" xfId="3358"/>
    <cellStyle name="Fountain Input 5 5 2 3 2 2" xfId="18717"/>
    <cellStyle name="Fountain Input 5 5 2 3 2 3" xfId="18718"/>
    <cellStyle name="Fountain Input 5 5 2 3 2_4F" xfId="18719"/>
    <cellStyle name="Fountain Input 5 5 2 3 3" xfId="18720"/>
    <cellStyle name="Fountain Input 5 5 2 3 4" xfId="18721"/>
    <cellStyle name="Fountain Input 5 5 2 3 5" xfId="18722"/>
    <cellStyle name="Fountain Input 5 5 2 3_4F" xfId="18723"/>
    <cellStyle name="Fountain Input 5 5 2 4" xfId="18724"/>
    <cellStyle name="Fountain Input 5 5 2 5" xfId="18725"/>
    <cellStyle name="Fountain Input 5 5 2_4F" xfId="18726"/>
    <cellStyle name="Fountain Input 5 5 3" xfId="3359"/>
    <cellStyle name="Fountain Input 5 5 3 2" xfId="3360"/>
    <cellStyle name="Fountain Input 5 5 3 2 2" xfId="3361"/>
    <cellStyle name="Fountain Input 5 5 3 2 2 2" xfId="3362"/>
    <cellStyle name="Fountain Input 5 5 3 2 2 2 2" xfId="18727"/>
    <cellStyle name="Fountain Input 5 5 3 2 2 2 3" xfId="18728"/>
    <cellStyle name="Fountain Input 5 5 3 2 2 2_4F" xfId="18729"/>
    <cellStyle name="Fountain Input 5 5 3 2 2 3" xfId="18730"/>
    <cellStyle name="Fountain Input 5 5 3 2 2 4" xfId="18731"/>
    <cellStyle name="Fountain Input 5 5 3 2 2 5" xfId="18732"/>
    <cellStyle name="Fountain Input 5 5 3 2 2_4F" xfId="18733"/>
    <cellStyle name="Fountain Input 5 5 3 2 3" xfId="18734"/>
    <cellStyle name="Fountain Input 5 5 3 2 4" xfId="18735"/>
    <cellStyle name="Fountain Input 5 5 3 2_4F" xfId="18736"/>
    <cellStyle name="Fountain Input 5 5 3 3" xfId="3363"/>
    <cellStyle name="Fountain Input 5 5 3 3 2" xfId="3364"/>
    <cellStyle name="Fountain Input 5 5 3 3 2 2" xfId="18737"/>
    <cellStyle name="Fountain Input 5 5 3 3 2 3" xfId="18738"/>
    <cellStyle name="Fountain Input 5 5 3 3 2_4F" xfId="18739"/>
    <cellStyle name="Fountain Input 5 5 3 3 3" xfId="18740"/>
    <cellStyle name="Fountain Input 5 5 3 3 4" xfId="18741"/>
    <cellStyle name="Fountain Input 5 5 3 3 5" xfId="18742"/>
    <cellStyle name="Fountain Input 5 5 3 3_4F" xfId="18743"/>
    <cellStyle name="Fountain Input 5 5 3 4" xfId="18744"/>
    <cellStyle name="Fountain Input 5 5 3 5" xfId="18745"/>
    <cellStyle name="Fountain Input 5 5 3_4F" xfId="18746"/>
    <cellStyle name="Fountain Input 5 5 4" xfId="3365"/>
    <cellStyle name="Fountain Input 5 5 4 2" xfId="3366"/>
    <cellStyle name="Fountain Input 5 5 4 2 2" xfId="3367"/>
    <cellStyle name="Fountain Input 5 5 4 2 2 2" xfId="3368"/>
    <cellStyle name="Fountain Input 5 5 4 2 2 2 2" xfId="18747"/>
    <cellStyle name="Fountain Input 5 5 4 2 2 2 3" xfId="18748"/>
    <cellStyle name="Fountain Input 5 5 4 2 2 2_4F" xfId="18749"/>
    <cellStyle name="Fountain Input 5 5 4 2 2 3" xfId="18750"/>
    <cellStyle name="Fountain Input 5 5 4 2 2 4" xfId="18751"/>
    <cellStyle name="Fountain Input 5 5 4 2 2 5" xfId="18752"/>
    <cellStyle name="Fountain Input 5 5 4 2 2_4F" xfId="18753"/>
    <cellStyle name="Fountain Input 5 5 4 2 3" xfId="18754"/>
    <cellStyle name="Fountain Input 5 5 4 2 4" xfId="18755"/>
    <cellStyle name="Fountain Input 5 5 4 2_4F" xfId="18756"/>
    <cellStyle name="Fountain Input 5 5 4 3" xfId="3369"/>
    <cellStyle name="Fountain Input 5 5 4 3 2" xfId="3370"/>
    <cellStyle name="Fountain Input 5 5 4 3 2 2" xfId="18757"/>
    <cellStyle name="Fountain Input 5 5 4 3 2 3" xfId="18758"/>
    <cellStyle name="Fountain Input 5 5 4 3 2_4F" xfId="18759"/>
    <cellStyle name="Fountain Input 5 5 4 3 3" xfId="18760"/>
    <cellStyle name="Fountain Input 5 5 4 3 4" xfId="18761"/>
    <cellStyle name="Fountain Input 5 5 4 3 5" xfId="18762"/>
    <cellStyle name="Fountain Input 5 5 4 3_4F" xfId="18763"/>
    <cellStyle name="Fountain Input 5 5 4 4" xfId="18764"/>
    <cellStyle name="Fountain Input 5 5 4 5" xfId="18765"/>
    <cellStyle name="Fountain Input 5 5 4_4F" xfId="18766"/>
    <cellStyle name="Fountain Input 5 5 5" xfId="3371"/>
    <cellStyle name="Fountain Input 5 5 5 2" xfId="3372"/>
    <cellStyle name="Fountain Input 5 5 5 2 2" xfId="3373"/>
    <cellStyle name="Fountain Input 5 5 5 2 2 2" xfId="3374"/>
    <cellStyle name="Fountain Input 5 5 5 2 2 2 2" xfId="18767"/>
    <cellStyle name="Fountain Input 5 5 5 2 2 2 3" xfId="18768"/>
    <cellStyle name="Fountain Input 5 5 5 2 2 2_4F" xfId="18769"/>
    <cellStyle name="Fountain Input 5 5 5 2 2 3" xfId="18770"/>
    <cellStyle name="Fountain Input 5 5 5 2 2 4" xfId="18771"/>
    <cellStyle name="Fountain Input 5 5 5 2 2 5" xfId="18772"/>
    <cellStyle name="Fountain Input 5 5 5 2 2_4F" xfId="18773"/>
    <cellStyle name="Fountain Input 5 5 5 2 3" xfId="18774"/>
    <cellStyle name="Fountain Input 5 5 5 2 4" xfId="18775"/>
    <cellStyle name="Fountain Input 5 5 5 2_4F" xfId="18776"/>
    <cellStyle name="Fountain Input 5 5 5 3" xfId="3375"/>
    <cellStyle name="Fountain Input 5 5 5 3 2" xfId="3376"/>
    <cellStyle name="Fountain Input 5 5 5 3 2 2" xfId="18777"/>
    <cellStyle name="Fountain Input 5 5 5 3 2 3" xfId="18778"/>
    <cellStyle name="Fountain Input 5 5 5 3 2_4F" xfId="18779"/>
    <cellStyle name="Fountain Input 5 5 5 3 3" xfId="18780"/>
    <cellStyle name="Fountain Input 5 5 5 3 4" xfId="18781"/>
    <cellStyle name="Fountain Input 5 5 5 3 5" xfId="18782"/>
    <cellStyle name="Fountain Input 5 5 5 3_4F" xfId="18783"/>
    <cellStyle name="Fountain Input 5 5 5 4" xfId="18784"/>
    <cellStyle name="Fountain Input 5 5 5 5" xfId="18785"/>
    <cellStyle name="Fountain Input 5 5 5_4F" xfId="18786"/>
    <cellStyle name="Fountain Input 5 5 6" xfId="3377"/>
    <cellStyle name="Fountain Input 5 5 6 2" xfId="3378"/>
    <cellStyle name="Fountain Input 5 5 6 2 2" xfId="3379"/>
    <cellStyle name="Fountain Input 5 5 6 2 2 2" xfId="3380"/>
    <cellStyle name="Fountain Input 5 5 6 2 2 2 2" xfId="18787"/>
    <cellStyle name="Fountain Input 5 5 6 2 2 2 3" xfId="18788"/>
    <cellStyle name="Fountain Input 5 5 6 2 2 2_4F" xfId="18789"/>
    <cellStyle name="Fountain Input 5 5 6 2 2 3" xfId="18790"/>
    <cellStyle name="Fountain Input 5 5 6 2 2 4" xfId="18791"/>
    <cellStyle name="Fountain Input 5 5 6 2 2 5" xfId="18792"/>
    <cellStyle name="Fountain Input 5 5 6 2 2_4F" xfId="18793"/>
    <cellStyle name="Fountain Input 5 5 6 2 3" xfId="18794"/>
    <cellStyle name="Fountain Input 5 5 6 2 4" xfId="18795"/>
    <cellStyle name="Fountain Input 5 5 6 2_4F" xfId="18796"/>
    <cellStyle name="Fountain Input 5 5 6 3" xfId="3381"/>
    <cellStyle name="Fountain Input 5 5 6 3 2" xfId="3382"/>
    <cellStyle name="Fountain Input 5 5 6 3 2 2" xfId="18797"/>
    <cellStyle name="Fountain Input 5 5 6 3 2 3" xfId="18798"/>
    <cellStyle name="Fountain Input 5 5 6 3 2_4F" xfId="18799"/>
    <cellStyle name="Fountain Input 5 5 6 3 3" xfId="18800"/>
    <cellStyle name="Fountain Input 5 5 6 3 4" xfId="18801"/>
    <cellStyle name="Fountain Input 5 5 6 3 5" xfId="18802"/>
    <cellStyle name="Fountain Input 5 5 6 3_4F" xfId="18803"/>
    <cellStyle name="Fountain Input 5 5 6 4" xfId="18804"/>
    <cellStyle name="Fountain Input 5 5 6 5" xfId="18805"/>
    <cellStyle name="Fountain Input 5 5 6_4F" xfId="18806"/>
    <cellStyle name="Fountain Input 5 5 7" xfId="3383"/>
    <cellStyle name="Fountain Input 5 5 7 2" xfId="3384"/>
    <cellStyle name="Fountain Input 5 5 7 2 2" xfId="3385"/>
    <cellStyle name="Fountain Input 5 5 7 2 2 2" xfId="18807"/>
    <cellStyle name="Fountain Input 5 5 7 2 2 3" xfId="18808"/>
    <cellStyle name="Fountain Input 5 5 7 2 2_4F" xfId="18809"/>
    <cellStyle name="Fountain Input 5 5 7 2 3" xfId="18810"/>
    <cellStyle name="Fountain Input 5 5 7 2 4" xfId="18811"/>
    <cellStyle name="Fountain Input 5 5 7 2 5" xfId="18812"/>
    <cellStyle name="Fountain Input 5 5 7 2_4F" xfId="18813"/>
    <cellStyle name="Fountain Input 5 5 7 3" xfId="18814"/>
    <cellStyle name="Fountain Input 5 5 7 4" xfId="18815"/>
    <cellStyle name="Fountain Input 5 5 7_4F" xfId="18816"/>
    <cellStyle name="Fountain Input 5 5 8" xfId="3386"/>
    <cellStyle name="Fountain Input 5 5 8 2" xfId="3387"/>
    <cellStyle name="Fountain Input 5 5 8 2 2" xfId="18817"/>
    <cellStyle name="Fountain Input 5 5 8 2 3" xfId="18818"/>
    <cellStyle name="Fountain Input 5 5 8 2_4F" xfId="18819"/>
    <cellStyle name="Fountain Input 5 5 8 3" xfId="18820"/>
    <cellStyle name="Fountain Input 5 5 8 4" xfId="18821"/>
    <cellStyle name="Fountain Input 5 5 8 5" xfId="18822"/>
    <cellStyle name="Fountain Input 5 5 8_4F" xfId="18823"/>
    <cellStyle name="Fountain Input 5 5 9" xfId="18824"/>
    <cellStyle name="Fountain Input 5 5_4F" xfId="18825"/>
    <cellStyle name="Fountain Input 5 6" xfId="3388"/>
    <cellStyle name="Fountain Input 5 6 2" xfId="3389"/>
    <cellStyle name="Fountain Input 5 6 2 2" xfId="3390"/>
    <cellStyle name="Fountain Input 5 6 2 2 2" xfId="3391"/>
    <cellStyle name="Fountain Input 5 6 2 2 2 2" xfId="18826"/>
    <cellStyle name="Fountain Input 5 6 2 2 2 3" xfId="18827"/>
    <cellStyle name="Fountain Input 5 6 2 2 2_4F" xfId="18828"/>
    <cellStyle name="Fountain Input 5 6 2 2 3" xfId="18829"/>
    <cellStyle name="Fountain Input 5 6 2 2 4" xfId="18830"/>
    <cellStyle name="Fountain Input 5 6 2 2 5" xfId="18831"/>
    <cellStyle name="Fountain Input 5 6 2 2_4F" xfId="18832"/>
    <cellStyle name="Fountain Input 5 6 2 3" xfId="18833"/>
    <cellStyle name="Fountain Input 5 6 2 4" xfId="18834"/>
    <cellStyle name="Fountain Input 5 6 2_4F" xfId="18835"/>
    <cellStyle name="Fountain Input 5 6 3" xfId="3392"/>
    <cellStyle name="Fountain Input 5 6 3 2" xfId="3393"/>
    <cellStyle name="Fountain Input 5 6 3 2 2" xfId="18836"/>
    <cellStyle name="Fountain Input 5 6 3 2 3" xfId="18837"/>
    <cellStyle name="Fountain Input 5 6 3 2_4F" xfId="18838"/>
    <cellStyle name="Fountain Input 5 6 3 3" xfId="18839"/>
    <cellStyle name="Fountain Input 5 6 3 4" xfId="18840"/>
    <cellStyle name="Fountain Input 5 6 3 5" xfId="18841"/>
    <cellStyle name="Fountain Input 5 6 3_4F" xfId="18842"/>
    <cellStyle name="Fountain Input 5 6 4" xfId="18843"/>
    <cellStyle name="Fountain Input 5 6 5" xfId="18844"/>
    <cellStyle name="Fountain Input 5 6_4F" xfId="18845"/>
    <cellStyle name="Fountain Input 5 7" xfId="3394"/>
    <cellStyle name="Fountain Input 5 7 2" xfId="3395"/>
    <cellStyle name="Fountain Input 5 7 2 2" xfId="3396"/>
    <cellStyle name="Fountain Input 5 7 2 2 2" xfId="3397"/>
    <cellStyle name="Fountain Input 5 7 2 2 2 2" xfId="18846"/>
    <cellStyle name="Fountain Input 5 7 2 2 2 3" xfId="18847"/>
    <cellStyle name="Fountain Input 5 7 2 2 2_4F" xfId="18848"/>
    <cellStyle name="Fountain Input 5 7 2 2 3" xfId="18849"/>
    <cellStyle name="Fountain Input 5 7 2 2 4" xfId="18850"/>
    <cellStyle name="Fountain Input 5 7 2 2 5" xfId="18851"/>
    <cellStyle name="Fountain Input 5 7 2 2_4F" xfId="18852"/>
    <cellStyle name="Fountain Input 5 7 2 3" xfId="18853"/>
    <cellStyle name="Fountain Input 5 7 2 4" xfId="18854"/>
    <cellStyle name="Fountain Input 5 7 2_4F" xfId="18855"/>
    <cellStyle name="Fountain Input 5 7 3" xfId="3398"/>
    <cellStyle name="Fountain Input 5 7 3 2" xfId="3399"/>
    <cellStyle name="Fountain Input 5 7 3 2 2" xfId="18856"/>
    <cellStyle name="Fountain Input 5 7 3 2 3" xfId="18857"/>
    <cellStyle name="Fountain Input 5 7 3 2_4F" xfId="18858"/>
    <cellStyle name="Fountain Input 5 7 3 3" xfId="18859"/>
    <cellStyle name="Fountain Input 5 7 3 4" xfId="18860"/>
    <cellStyle name="Fountain Input 5 7 3 5" xfId="18861"/>
    <cellStyle name="Fountain Input 5 7 3_4F" xfId="18862"/>
    <cellStyle name="Fountain Input 5 7 4" xfId="18863"/>
    <cellStyle name="Fountain Input 5 7 5" xfId="18864"/>
    <cellStyle name="Fountain Input 5 7_4F" xfId="18865"/>
    <cellStyle name="Fountain Input 5 8" xfId="3400"/>
    <cellStyle name="Fountain Input 5 8 2" xfId="3401"/>
    <cellStyle name="Fountain Input 5 8 2 2" xfId="3402"/>
    <cellStyle name="Fountain Input 5 8 2 2 2" xfId="3403"/>
    <cellStyle name="Fountain Input 5 8 2 2 2 2" xfId="18866"/>
    <cellStyle name="Fountain Input 5 8 2 2 2 3" xfId="18867"/>
    <cellStyle name="Fountain Input 5 8 2 2 2_4F" xfId="18868"/>
    <cellStyle name="Fountain Input 5 8 2 2 3" xfId="18869"/>
    <cellStyle name="Fountain Input 5 8 2 2 4" xfId="18870"/>
    <cellStyle name="Fountain Input 5 8 2 2 5" xfId="18871"/>
    <cellStyle name="Fountain Input 5 8 2 2_4F" xfId="18872"/>
    <cellStyle name="Fountain Input 5 8 2 3" xfId="18873"/>
    <cellStyle name="Fountain Input 5 8 2 4" xfId="18874"/>
    <cellStyle name="Fountain Input 5 8 2_4F" xfId="18875"/>
    <cellStyle name="Fountain Input 5 8 3" xfId="3404"/>
    <cellStyle name="Fountain Input 5 8 3 2" xfId="3405"/>
    <cellStyle name="Fountain Input 5 8 3 2 2" xfId="18876"/>
    <cellStyle name="Fountain Input 5 8 3 2 3" xfId="18877"/>
    <cellStyle name="Fountain Input 5 8 3 2_4F" xfId="18878"/>
    <cellStyle name="Fountain Input 5 8 3 3" xfId="18879"/>
    <cellStyle name="Fountain Input 5 8 3 4" xfId="18880"/>
    <cellStyle name="Fountain Input 5 8 3 5" xfId="18881"/>
    <cellStyle name="Fountain Input 5 8 3_4F" xfId="18882"/>
    <cellStyle name="Fountain Input 5 8 4" xfId="18883"/>
    <cellStyle name="Fountain Input 5 8 5" xfId="18884"/>
    <cellStyle name="Fountain Input 5 8_4F" xfId="18885"/>
    <cellStyle name="Fountain Input 5 9" xfId="3406"/>
    <cellStyle name="Fountain Input 5 9 2" xfId="3407"/>
    <cellStyle name="Fountain Input 5 9 2 2" xfId="3408"/>
    <cellStyle name="Fountain Input 5 9 2 2 2" xfId="3409"/>
    <cellStyle name="Fountain Input 5 9 2 2 2 2" xfId="18886"/>
    <cellStyle name="Fountain Input 5 9 2 2 2 3" xfId="18887"/>
    <cellStyle name="Fountain Input 5 9 2 2 2_4F" xfId="18888"/>
    <cellStyle name="Fountain Input 5 9 2 2 3" xfId="18889"/>
    <cellStyle name="Fountain Input 5 9 2 2 4" xfId="18890"/>
    <cellStyle name="Fountain Input 5 9 2 2 5" xfId="18891"/>
    <cellStyle name="Fountain Input 5 9 2 2_4F" xfId="18892"/>
    <cellStyle name="Fountain Input 5 9 2 3" xfId="18893"/>
    <cellStyle name="Fountain Input 5 9 2 4" xfId="18894"/>
    <cellStyle name="Fountain Input 5 9 2_4F" xfId="18895"/>
    <cellStyle name="Fountain Input 5 9 3" xfId="3410"/>
    <cellStyle name="Fountain Input 5 9 3 2" xfId="3411"/>
    <cellStyle name="Fountain Input 5 9 3 2 2" xfId="18896"/>
    <cellStyle name="Fountain Input 5 9 3 2 3" xfId="18897"/>
    <cellStyle name="Fountain Input 5 9 3 2_4F" xfId="18898"/>
    <cellStyle name="Fountain Input 5 9 3 3" xfId="18899"/>
    <cellStyle name="Fountain Input 5 9 3 4" xfId="18900"/>
    <cellStyle name="Fountain Input 5 9 3 5" xfId="18901"/>
    <cellStyle name="Fountain Input 5 9 3_4F" xfId="18902"/>
    <cellStyle name="Fountain Input 5 9 4" xfId="18903"/>
    <cellStyle name="Fountain Input 5 9 5" xfId="18904"/>
    <cellStyle name="Fountain Input 5 9_4F" xfId="18905"/>
    <cellStyle name="Fountain Input 5_4F" xfId="18906"/>
    <cellStyle name="Fountain Input 6" xfId="3412"/>
    <cellStyle name="Fountain Input 6 10" xfId="3413"/>
    <cellStyle name="Fountain Input 6 10 2" xfId="3414"/>
    <cellStyle name="Fountain Input 6 10 2 2" xfId="3415"/>
    <cellStyle name="Fountain Input 6 10 2 2 2" xfId="3416"/>
    <cellStyle name="Fountain Input 6 10 2 2 2 2" xfId="18907"/>
    <cellStyle name="Fountain Input 6 10 2 2 2 3" xfId="18908"/>
    <cellStyle name="Fountain Input 6 10 2 2 2_4F" xfId="18909"/>
    <cellStyle name="Fountain Input 6 10 2 2 3" xfId="18910"/>
    <cellStyle name="Fountain Input 6 10 2 2 4" xfId="18911"/>
    <cellStyle name="Fountain Input 6 10 2 2 5" xfId="18912"/>
    <cellStyle name="Fountain Input 6 10 2 2_4F" xfId="18913"/>
    <cellStyle name="Fountain Input 6 10 2 3" xfId="18914"/>
    <cellStyle name="Fountain Input 6 10 2 4" xfId="18915"/>
    <cellStyle name="Fountain Input 6 10 2_4F" xfId="18916"/>
    <cellStyle name="Fountain Input 6 10 3" xfId="3417"/>
    <cellStyle name="Fountain Input 6 10 3 2" xfId="3418"/>
    <cellStyle name="Fountain Input 6 10 3 2 2" xfId="18917"/>
    <cellStyle name="Fountain Input 6 10 3 2 3" xfId="18918"/>
    <cellStyle name="Fountain Input 6 10 3 2_4F" xfId="18919"/>
    <cellStyle name="Fountain Input 6 10 3 3" xfId="18920"/>
    <cellStyle name="Fountain Input 6 10 3 4" xfId="18921"/>
    <cellStyle name="Fountain Input 6 10 3 5" xfId="18922"/>
    <cellStyle name="Fountain Input 6 10 3_4F" xfId="18923"/>
    <cellStyle name="Fountain Input 6 10 4" xfId="18924"/>
    <cellStyle name="Fountain Input 6 10 5" xfId="18925"/>
    <cellStyle name="Fountain Input 6 10_4F" xfId="18926"/>
    <cellStyle name="Fountain Input 6 11" xfId="3419"/>
    <cellStyle name="Fountain Input 6 11 2" xfId="3420"/>
    <cellStyle name="Fountain Input 6 11 2 2" xfId="3421"/>
    <cellStyle name="Fountain Input 6 11 2 2 2" xfId="3422"/>
    <cellStyle name="Fountain Input 6 11 2 2 2 2" xfId="18927"/>
    <cellStyle name="Fountain Input 6 11 2 2 2 3" xfId="18928"/>
    <cellStyle name="Fountain Input 6 11 2 2 2_4F" xfId="18929"/>
    <cellStyle name="Fountain Input 6 11 2 2 3" xfId="18930"/>
    <cellStyle name="Fountain Input 6 11 2 2 4" xfId="18931"/>
    <cellStyle name="Fountain Input 6 11 2 2 5" xfId="18932"/>
    <cellStyle name="Fountain Input 6 11 2 2_4F" xfId="18933"/>
    <cellStyle name="Fountain Input 6 11 2 3" xfId="18934"/>
    <cellStyle name="Fountain Input 6 11 2 4" xfId="18935"/>
    <cellStyle name="Fountain Input 6 11 2_4F" xfId="18936"/>
    <cellStyle name="Fountain Input 6 11 3" xfId="3423"/>
    <cellStyle name="Fountain Input 6 11 3 2" xfId="3424"/>
    <cellStyle name="Fountain Input 6 11 3 2 2" xfId="18937"/>
    <cellStyle name="Fountain Input 6 11 3 2 3" xfId="18938"/>
    <cellStyle name="Fountain Input 6 11 3 2_4F" xfId="18939"/>
    <cellStyle name="Fountain Input 6 11 3 3" xfId="18940"/>
    <cellStyle name="Fountain Input 6 11 3 4" xfId="18941"/>
    <cellStyle name="Fountain Input 6 11 3 5" xfId="18942"/>
    <cellStyle name="Fountain Input 6 11 3_4F" xfId="18943"/>
    <cellStyle name="Fountain Input 6 11 4" xfId="18944"/>
    <cellStyle name="Fountain Input 6 11 5" xfId="18945"/>
    <cellStyle name="Fountain Input 6 11_4F" xfId="18946"/>
    <cellStyle name="Fountain Input 6 12" xfId="3425"/>
    <cellStyle name="Fountain Input 6 12 2" xfId="3426"/>
    <cellStyle name="Fountain Input 6 12 2 2" xfId="3427"/>
    <cellStyle name="Fountain Input 6 12 2 2 2" xfId="18947"/>
    <cellStyle name="Fountain Input 6 12 2 2 3" xfId="18948"/>
    <cellStyle name="Fountain Input 6 12 2 2_4F" xfId="18949"/>
    <cellStyle name="Fountain Input 6 12 2 3" xfId="18950"/>
    <cellStyle name="Fountain Input 6 12 2 4" xfId="18951"/>
    <cellStyle name="Fountain Input 6 12 2 5" xfId="18952"/>
    <cellStyle name="Fountain Input 6 12 2_4F" xfId="18953"/>
    <cellStyle name="Fountain Input 6 12 3" xfId="18954"/>
    <cellStyle name="Fountain Input 6 12 4" xfId="18955"/>
    <cellStyle name="Fountain Input 6 12_4F" xfId="18956"/>
    <cellStyle name="Fountain Input 6 13" xfId="3428"/>
    <cellStyle name="Fountain Input 6 13 2" xfId="3429"/>
    <cellStyle name="Fountain Input 6 13 2 2" xfId="18957"/>
    <cellStyle name="Fountain Input 6 13 2 3" xfId="18958"/>
    <cellStyle name="Fountain Input 6 13 2_4F" xfId="18959"/>
    <cellStyle name="Fountain Input 6 13 3" xfId="18960"/>
    <cellStyle name="Fountain Input 6 13 4" xfId="18961"/>
    <cellStyle name="Fountain Input 6 13 5" xfId="18962"/>
    <cellStyle name="Fountain Input 6 13_4F" xfId="18963"/>
    <cellStyle name="Fountain Input 6 14" xfId="18964"/>
    <cellStyle name="Fountain Input 6 15" xfId="18965"/>
    <cellStyle name="Fountain Input 6 2" xfId="3430"/>
    <cellStyle name="Fountain Input 6 2 10" xfId="18966"/>
    <cellStyle name="Fountain Input 6 2 2" xfId="3431"/>
    <cellStyle name="Fountain Input 6 2 2 2" xfId="3432"/>
    <cellStyle name="Fountain Input 6 2 2 2 2" xfId="3433"/>
    <cellStyle name="Fountain Input 6 2 2 2 2 2" xfId="3434"/>
    <cellStyle name="Fountain Input 6 2 2 2 2 2 2" xfId="18967"/>
    <cellStyle name="Fountain Input 6 2 2 2 2 2 3" xfId="18968"/>
    <cellStyle name="Fountain Input 6 2 2 2 2 2_4F" xfId="18969"/>
    <cellStyle name="Fountain Input 6 2 2 2 2 3" xfId="18970"/>
    <cellStyle name="Fountain Input 6 2 2 2 2 4" xfId="18971"/>
    <cellStyle name="Fountain Input 6 2 2 2 2 5" xfId="18972"/>
    <cellStyle name="Fountain Input 6 2 2 2 2_4F" xfId="18973"/>
    <cellStyle name="Fountain Input 6 2 2 2 3" xfId="18974"/>
    <cellStyle name="Fountain Input 6 2 2 2 4" xfId="18975"/>
    <cellStyle name="Fountain Input 6 2 2 2_4F" xfId="18976"/>
    <cellStyle name="Fountain Input 6 2 2 3" xfId="3435"/>
    <cellStyle name="Fountain Input 6 2 2 3 2" xfId="3436"/>
    <cellStyle name="Fountain Input 6 2 2 3 2 2" xfId="18977"/>
    <cellStyle name="Fountain Input 6 2 2 3 2 3" xfId="18978"/>
    <cellStyle name="Fountain Input 6 2 2 3 2_4F" xfId="18979"/>
    <cellStyle name="Fountain Input 6 2 2 3 3" xfId="18980"/>
    <cellStyle name="Fountain Input 6 2 2 3 4" xfId="18981"/>
    <cellStyle name="Fountain Input 6 2 2 3 5" xfId="18982"/>
    <cellStyle name="Fountain Input 6 2 2 3_4F" xfId="18983"/>
    <cellStyle name="Fountain Input 6 2 2 4" xfId="18984"/>
    <cellStyle name="Fountain Input 6 2 2 5" xfId="18985"/>
    <cellStyle name="Fountain Input 6 2 2_4F" xfId="18986"/>
    <cellStyle name="Fountain Input 6 2 3" xfId="3437"/>
    <cellStyle name="Fountain Input 6 2 3 2" xfId="3438"/>
    <cellStyle name="Fountain Input 6 2 3 2 2" xfId="3439"/>
    <cellStyle name="Fountain Input 6 2 3 2 2 2" xfId="3440"/>
    <cellStyle name="Fountain Input 6 2 3 2 2 2 2" xfId="18987"/>
    <cellStyle name="Fountain Input 6 2 3 2 2 2 3" xfId="18988"/>
    <cellStyle name="Fountain Input 6 2 3 2 2 2_4F" xfId="18989"/>
    <cellStyle name="Fountain Input 6 2 3 2 2 3" xfId="18990"/>
    <cellStyle name="Fountain Input 6 2 3 2 2 4" xfId="18991"/>
    <cellStyle name="Fountain Input 6 2 3 2 2 5" xfId="18992"/>
    <cellStyle name="Fountain Input 6 2 3 2 2_4F" xfId="18993"/>
    <cellStyle name="Fountain Input 6 2 3 2 3" xfId="18994"/>
    <cellStyle name="Fountain Input 6 2 3 2 4" xfId="18995"/>
    <cellStyle name="Fountain Input 6 2 3 2_4F" xfId="18996"/>
    <cellStyle name="Fountain Input 6 2 3 3" xfId="3441"/>
    <cellStyle name="Fountain Input 6 2 3 3 2" xfId="3442"/>
    <cellStyle name="Fountain Input 6 2 3 3 2 2" xfId="18997"/>
    <cellStyle name="Fountain Input 6 2 3 3 2 3" xfId="18998"/>
    <cellStyle name="Fountain Input 6 2 3 3 2_4F" xfId="18999"/>
    <cellStyle name="Fountain Input 6 2 3 3 3" xfId="19000"/>
    <cellStyle name="Fountain Input 6 2 3 3 4" xfId="19001"/>
    <cellStyle name="Fountain Input 6 2 3 3 5" xfId="19002"/>
    <cellStyle name="Fountain Input 6 2 3 3_4F" xfId="19003"/>
    <cellStyle name="Fountain Input 6 2 3 4" xfId="19004"/>
    <cellStyle name="Fountain Input 6 2 3 5" xfId="19005"/>
    <cellStyle name="Fountain Input 6 2 3_4F" xfId="19006"/>
    <cellStyle name="Fountain Input 6 2 4" xfId="3443"/>
    <cellStyle name="Fountain Input 6 2 4 2" xfId="3444"/>
    <cellStyle name="Fountain Input 6 2 4 2 2" xfId="3445"/>
    <cellStyle name="Fountain Input 6 2 4 2 2 2" xfId="3446"/>
    <cellStyle name="Fountain Input 6 2 4 2 2 2 2" xfId="19007"/>
    <cellStyle name="Fountain Input 6 2 4 2 2 2 3" xfId="19008"/>
    <cellStyle name="Fountain Input 6 2 4 2 2 2_4F" xfId="19009"/>
    <cellStyle name="Fountain Input 6 2 4 2 2 3" xfId="19010"/>
    <cellStyle name="Fountain Input 6 2 4 2 2 4" xfId="19011"/>
    <cellStyle name="Fountain Input 6 2 4 2 2 5" xfId="19012"/>
    <cellStyle name="Fountain Input 6 2 4 2 2_4F" xfId="19013"/>
    <cellStyle name="Fountain Input 6 2 4 2 3" xfId="19014"/>
    <cellStyle name="Fountain Input 6 2 4 2 4" xfId="19015"/>
    <cellStyle name="Fountain Input 6 2 4 2_4F" xfId="19016"/>
    <cellStyle name="Fountain Input 6 2 4 3" xfId="3447"/>
    <cellStyle name="Fountain Input 6 2 4 3 2" xfId="3448"/>
    <cellStyle name="Fountain Input 6 2 4 3 2 2" xfId="19017"/>
    <cellStyle name="Fountain Input 6 2 4 3 2 3" xfId="19018"/>
    <cellStyle name="Fountain Input 6 2 4 3 2_4F" xfId="19019"/>
    <cellStyle name="Fountain Input 6 2 4 3 3" xfId="19020"/>
    <cellStyle name="Fountain Input 6 2 4 3 4" xfId="19021"/>
    <cellStyle name="Fountain Input 6 2 4 3 5" xfId="19022"/>
    <cellStyle name="Fountain Input 6 2 4 3_4F" xfId="19023"/>
    <cellStyle name="Fountain Input 6 2 4 4" xfId="19024"/>
    <cellStyle name="Fountain Input 6 2 4 5" xfId="19025"/>
    <cellStyle name="Fountain Input 6 2 4_4F" xfId="19026"/>
    <cellStyle name="Fountain Input 6 2 5" xfId="3449"/>
    <cellStyle name="Fountain Input 6 2 5 2" xfId="3450"/>
    <cellStyle name="Fountain Input 6 2 5 2 2" xfId="3451"/>
    <cellStyle name="Fountain Input 6 2 5 2 2 2" xfId="3452"/>
    <cellStyle name="Fountain Input 6 2 5 2 2 2 2" xfId="19027"/>
    <cellStyle name="Fountain Input 6 2 5 2 2 2 3" xfId="19028"/>
    <cellStyle name="Fountain Input 6 2 5 2 2 2_4F" xfId="19029"/>
    <cellStyle name="Fountain Input 6 2 5 2 2 3" xfId="19030"/>
    <cellStyle name="Fountain Input 6 2 5 2 2 4" xfId="19031"/>
    <cellStyle name="Fountain Input 6 2 5 2 2 5" xfId="19032"/>
    <cellStyle name="Fountain Input 6 2 5 2 2_4F" xfId="19033"/>
    <cellStyle name="Fountain Input 6 2 5 2 3" xfId="19034"/>
    <cellStyle name="Fountain Input 6 2 5 2 4" xfId="19035"/>
    <cellStyle name="Fountain Input 6 2 5 2_4F" xfId="19036"/>
    <cellStyle name="Fountain Input 6 2 5 3" xfId="3453"/>
    <cellStyle name="Fountain Input 6 2 5 3 2" xfId="3454"/>
    <cellStyle name="Fountain Input 6 2 5 3 2 2" xfId="19037"/>
    <cellStyle name="Fountain Input 6 2 5 3 2 3" xfId="19038"/>
    <cellStyle name="Fountain Input 6 2 5 3 2_4F" xfId="19039"/>
    <cellStyle name="Fountain Input 6 2 5 3 3" xfId="19040"/>
    <cellStyle name="Fountain Input 6 2 5 3 4" xfId="19041"/>
    <cellStyle name="Fountain Input 6 2 5 3 5" xfId="19042"/>
    <cellStyle name="Fountain Input 6 2 5 3_4F" xfId="19043"/>
    <cellStyle name="Fountain Input 6 2 5 4" xfId="19044"/>
    <cellStyle name="Fountain Input 6 2 5 5" xfId="19045"/>
    <cellStyle name="Fountain Input 6 2 5_4F" xfId="19046"/>
    <cellStyle name="Fountain Input 6 2 6" xfId="3455"/>
    <cellStyle name="Fountain Input 6 2 6 2" xfId="3456"/>
    <cellStyle name="Fountain Input 6 2 6 2 2" xfId="3457"/>
    <cellStyle name="Fountain Input 6 2 6 2 2 2" xfId="3458"/>
    <cellStyle name="Fountain Input 6 2 6 2 2 2 2" xfId="19047"/>
    <cellStyle name="Fountain Input 6 2 6 2 2 2 3" xfId="19048"/>
    <cellStyle name="Fountain Input 6 2 6 2 2 2_4F" xfId="19049"/>
    <cellStyle name="Fountain Input 6 2 6 2 2 3" xfId="19050"/>
    <cellStyle name="Fountain Input 6 2 6 2 2 4" xfId="19051"/>
    <cellStyle name="Fountain Input 6 2 6 2 2 5" xfId="19052"/>
    <cellStyle name="Fountain Input 6 2 6 2 2_4F" xfId="19053"/>
    <cellStyle name="Fountain Input 6 2 6 2 3" xfId="19054"/>
    <cellStyle name="Fountain Input 6 2 6 2 4" xfId="19055"/>
    <cellStyle name="Fountain Input 6 2 6 2_4F" xfId="19056"/>
    <cellStyle name="Fountain Input 6 2 6 3" xfId="3459"/>
    <cellStyle name="Fountain Input 6 2 6 3 2" xfId="3460"/>
    <cellStyle name="Fountain Input 6 2 6 3 2 2" xfId="19057"/>
    <cellStyle name="Fountain Input 6 2 6 3 2 3" xfId="19058"/>
    <cellStyle name="Fountain Input 6 2 6 3 2_4F" xfId="19059"/>
    <cellStyle name="Fountain Input 6 2 6 3 3" xfId="19060"/>
    <cellStyle name="Fountain Input 6 2 6 3 4" xfId="19061"/>
    <cellStyle name="Fountain Input 6 2 6 3 5" xfId="19062"/>
    <cellStyle name="Fountain Input 6 2 6 3_4F" xfId="19063"/>
    <cellStyle name="Fountain Input 6 2 6 4" xfId="19064"/>
    <cellStyle name="Fountain Input 6 2 6 5" xfId="19065"/>
    <cellStyle name="Fountain Input 6 2 6_4F" xfId="19066"/>
    <cellStyle name="Fountain Input 6 2 7" xfId="3461"/>
    <cellStyle name="Fountain Input 6 2 7 2" xfId="3462"/>
    <cellStyle name="Fountain Input 6 2 7 2 2" xfId="3463"/>
    <cellStyle name="Fountain Input 6 2 7 2 2 2" xfId="19067"/>
    <cellStyle name="Fountain Input 6 2 7 2 2 3" xfId="19068"/>
    <cellStyle name="Fountain Input 6 2 7 2 2_4F" xfId="19069"/>
    <cellStyle name="Fountain Input 6 2 7 2 3" xfId="19070"/>
    <cellStyle name="Fountain Input 6 2 7 2 4" xfId="19071"/>
    <cellStyle name="Fountain Input 6 2 7 2 5" xfId="19072"/>
    <cellStyle name="Fountain Input 6 2 7 2_4F" xfId="19073"/>
    <cellStyle name="Fountain Input 6 2 7 3" xfId="19074"/>
    <cellStyle name="Fountain Input 6 2 7 4" xfId="19075"/>
    <cellStyle name="Fountain Input 6 2 7_4F" xfId="19076"/>
    <cellStyle name="Fountain Input 6 2 8" xfId="3464"/>
    <cellStyle name="Fountain Input 6 2 8 2" xfId="3465"/>
    <cellStyle name="Fountain Input 6 2 8 2 2" xfId="19077"/>
    <cellStyle name="Fountain Input 6 2 8 2 3" xfId="19078"/>
    <cellStyle name="Fountain Input 6 2 8 2_4F" xfId="19079"/>
    <cellStyle name="Fountain Input 6 2 8 3" xfId="19080"/>
    <cellStyle name="Fountain Input 6 2 8 4" xfId="19081"/>
    <cellStyle name="Fountain Input 6 2 8 5" xfId="19082"/>
    <cellStyle name="Fountain Input 6 2 8_4F" xfId="19083"/>
    <cellStyle name="Fountain Input 6 2 9" xfId="19084"/>
    <cellStyle name="Fountain Input 6 2_4F" xfId="19085"/>
    <cellStyle name="Fountain Input 6 3" xfId="3466"/>
    <cellStyle name="Fountain Input 6 3 10" xfId="19086"/>
    <cellStyle name="Fountain Input 6 3 2" xfId="3467"/>
    <cellStyle name="Fountain Input 6 3 2 2" xfId="3468"/>
    <cellStyle name="Fountain Input 6 3 2 2 2" xfId="3469"/>
    <cellStyle name="Fountain Input 6 3 2 2 2 2" xfId="3470"/>
    <cellStyle name="Fountain Input 6 3 2 2 2 2 2" xfId="19087"/>
    <cellStyle name="Fountain Input 6 3 2 2 2 2 3" xfId="19088"/>
    <cellStyle name="Fountain Input 6 3 2 2 2 2_4F" xfId="19089"/>
    <cellStyle name="Fountain Input 6 3 2 2 2 3" xfId="19090"/>
    <cellStyle name="Fountain Input 6 3 2 2 2 4" xfId="19091"/>
    <cellStyle name="Fountain Input 6 3 2 2 2 5" xfId="19092"/>
    <cellStyle name="Fountain Input 6 3 2 2 2_4F" xfId="19093"/>
    <cellStyle name="Fountain Input 6 3 2 2 3" xfId="19094"/>
    <cellStyle name="Fountain Input 6 3 2 2 4" xfId="19095"/>
    <cellStyle name="Fountain Input 6 3 2 2_4F" xfId="19096"/>
    <cellStyle name="Fountain Input 6 3 2 3" xfId="3471"/>
    <cellStyle name="Fountain Input 6 3 2 3 2" xfId="3472"/>
    <cellStyle name="Fountain Input 6 3 2 3 2 2" xfId="19097"/>
    <cellStyle name="Fountain Input 6 3 2 3 2 3" xfId="19098"/>
    <cellStyle name="Fountain Input 6 3 2 3 2_4F" xfId="19099"/>
    <cellStyle name="Fountain Input 6 3 2 3 3" xfId="19100"/>
    <cellStyle name="Fountain Input 6 3 2 3 4" xfId="19101"/>
    <cellStyle name="Fountain Input 6 3 2 3 5" xfId="19102"/>
    <cellStyle name="Fountain Input 6 3 2 3_4F" xfId="19103"/>
    <cellStyle name="Fountain Input 6 3 2 4" xfId="19104"/>
    <cellStyle name="Fountain Input 6 3 2 5" xfId="19105"/>
    <cellStyle name="Fountain Input 6 3 2_4F" xfId="19106"/>
    <cellStyle name="Fountain Input 6 3 3" xfId="3473"/>
    <cellStyle name="Fountain Input 6 3 3 2" xfId="3474"/>
    <cellStyle name="Fountain Input 6 3 3 2 2" xfId="3475"/>
    <cellStyle name="Fountain Input 6 3 3 2 2 2" xfId="3476"/>
    <cellStyle name="Fountain Input 6 3 3 2 2 2 2" xfId="19107"/>
    <cellStyle name="Fountain Input 6 3 3 2 2 2 3" xfId="19108"/>
    <cellStyle name="Fountain Input 6 3 3 2 2 2_4F" xfId="19109"/>
    <cellStyle name="Fountain Input 6 3 3 2 2 3" xfId="19110"/>
    <cellStyle name="Fountain Input 6 3 3 2 2 4" xfId="19111"/>
    <cellStyle name="Fountain Input 6 3 3 2 2 5" xfId="19112"/>
    <cellStyle name="Fountain Input 6 3 3 2 2_4F" xfId="19113"/>
    <cellStyle name="Fountain Input 6 3 3 2 3" xfId="19114"/>
    <cellStyle name="Fountain Input 6 3 3 2 4" xfId="19115"/>
    <cellStyle name="Fountain Input 6 3 3 2_4F" xfId="19116"/>
    <cellStyle name="Fountain Input 6 3 3 3" xfId="3477"/>
    <cellStyle name="Fountain Input 6 3 3 3 2" xfId="3478"/>
    <cellStyle name="Fountain Input 6 3 3 3 2 2" xfId="19117"/>
    <cellStyle name="Fountain Input 6 3 3 3 2 3" xfId="19118"/>
    <cellStyle name="Fountain Input 6 3 3 3 2_4F" xfId="19119"/>
    <cellStyle name="Fountain Input 6 3 3 3 3" xfId="19120"/>
    <cellStyle name="Fountain Input 6 3 3 3 4" xfId="19121"/>
    <cellStyle name="Fountain Input 6 3 3 3 5" xfId="19122"/>
    <cellStyle name="Fountain Input 6 3 3 3_4F" xfId="19123"/>
    <cellStyle name="Fountain Input 6 3 3 4" xfId="19124"/>
    <cellStyle name="Fountain Input 6 3 3 5" xfId="19125"/>
    <cellStyle name="Fountain Input 6 3 3_4F" xfId="19126"/>
    <cellStyle name="Fountain Input 6 3 4" xfId="3479"/>
    <cellStyle name="Fountain Input 6 3 4 2" xfId="3480"/>
    <cellStyle name="Fountain Input 6 3 4 2 2" xfId="3481"/>
    <cellStyle name="Fountain Input 6 3 4 2 2 2" xfId="3482"/>
    <cellStyle name="Fountain Input 6 3 4 2 2 2 2" xfId="19127"/>
    <cellStyle name="Fountain Input 6 3 4 2 2 2 3" xfId="19128"/>
    <cellStyle name="Fountain Input 6 3 4 2 2 2_4F" xfId="19129"/>
    <cellStyle name="Fountain Input 6 3 4 2 2 3" xfId="19130"/>
    <cellStyle name="Fountain Input 6 3 4 2 2 4" xfId="19131"/>
    <cellStyle name="Fountain Input 6 3 4 2 2 5" xfId="19132"/>
    <cellStyle name="Fountain Input 6 3 4 2 2_4F" xfId="19133"/>
    <cellStyle name="Fountain Input 6 3 4 2 3" xfId="19134"/>
    <cellStyle name="Fountain Input 6 3 4 2 4" xfId="19135"/>
    <cellStyle name="Fountain Input 6 3 4 2_4F" xfId="19136"/>
    <cellStyle name="Fountain Input 6 3 4 3" xfId="3483"/>
    <cellStyle name="Fountain Input 6 3 4 3 2" xfId="3484"/>
    <cellStyle name="Fountain Input 6 3 4 3 2 2" xfId="19137"/>
    <cellStyle name="Fountain Input 6 3 4 3 2 3" xfId="19138"/>
    <cellStyle name="Fountain Input 6 3 4 3 2_4F" xfId="19139"/>
    <cellStyle name="Fountain Input 6 3 4 3 3" xfId="19140"/>
    <cellStyle name="Fountain Input 6 3 4 3 4" xfId="19141"/>
    <cellStyle name="Fountain Input 6 3 4 3 5" xfId="19142"/>
    <cellStyle name="Fountain Input 6 3 4 3_4F" xfId="19143"/>
    <cellStyle name="Fountain Input 6 3 4 4" xfId="19144"/>
    <cellStyle name="Fountain Input 6 3 4 5" xfId="19145"/>
    <cellStyle name="Fountain Input 6 3 4_4F" xfId="19146"/>
    <cellStyle name="Fountain Input 6 3 5" xfId="3485"/>
    <cellStyle name="Fountain Input 6 3 5 2" xfId="3486"/>
    <cellStyle name="Fountain Input 6 3 5 2 2" xfId="3487"/>
    <cellStyle name="Fountain Input 6 3 5 2 2 2" xfId="3488"/>
    <cellStyle name="Fountain Input 6 3 5 2 2 2 2" xfId="19147"/>
    <cellStyle name="Fountain Input 6 3 5 2 2 2 3" xfId="19148"/>
    <cellStyle name="Fountain Input 6 3 5 2 2 2_4F" xfId="19149"/>
    <cellStyle name="Fountain Input 6 3 5 2 2 3" xfId="19150"/>
    <cellStyle name="Fountain Input 6 3 5 2 2 4" xfId="19151"/>
    <cellStyle name="Fountain Input 6 3 5 2 2 5" xfId="19152"/>
    <cellStyle name="Fountain Input 6 3 5 2 2_4F" xfId="19153"/>
    <cellStyle name="Fountain Input 6 3 5 2 3" xfId="19154"/>
    <cellStyle name="Fountain Input 6 3 5 2 4" xfId="19155"/>
    <cellStyle name="Fountain Input 6 3 5 2_4F" xfId="19156"/>
    <cellStyle name="Fountain Input 6 3 5 3" xfId="3489"/>
    <cellStyle name="Fountain Input 6 3 5 3 2" xfId="3490"/>
    <cellStyle name="Fountain Input 6 3 5 3 2 2" xfId="19157"/>
    <cellStyle name="Fountain Input 6 3 5 3 2 3" xfId="19158"/>
    <cellStyle name="Fountain Input 6 3 5 3 2_4F" xfId="19159"/>
    <cellStyle name="Fountain Input 6 3 5 3 3" xfId="19160"/>
    <cellStyle name="Fountain Input 6 3 5 3 4" xfId="19161"/>
    <cellStyle name="Fountain Input 6 3 5 3 5" xfId="19162"/>
    <cellStyle name="Fountain Input 6 3 5 3_4F" xfId="19163"/>
    <cellStyle name="Fountain Input 6 3 5 4" xfId="19164"/>
    <cellStyle name="Fountain Input 6 3 5 5" xfId="19165"/>
    <cellStyle name="Fountain Input 6 3 5_4F" xfId="19166"/>
    <cellStyle name="Fountain Input 6 3 6" xfId="3491"/>
    <cellStyle name="Fountain Input 6 3 6 2" xfId="3492"/>
    <cellStyle name="Fountain Input 6 3 6 2 2" xfId="3493"/>
    <cellStyle name="Fountain Input 6 3 6 2 2 2" xfId="3494"/>
    <cellStyle name="Fountain Input 6 3 6 2 2 2 2" xfId="19167"/>
    <cellStyle name="Fountain Input 6 3 6 2 2 2 3" xfId="19168"/>
    <cellStyle name="Fountain Input 6 3 6 2 2 2_4F" xfId="19169"/>
    <cellStyle name="Fountain Input 6 3 6 2 2 3" xfId="19170"/>
    <cellStyle name="Fountain Input 6 3 6 2 2 4" xfId="19171"/>
    <cellStyle name="Fountain Input 6 3 6 2 2 5" xfId="19172"/>
    <cellStyle name="Fountain Input 6 3 6 2 2_4F" xfId="19173"/>
    <cellStyle name="Fountain Input 6 3 6 2 3" xfId="19174"/>
    <cellStyle name="Fountain Input 6 3 6 2 4" xfId="19175"/>
    <cellStyle name="Fountain Input 6 3 6 2_4F" xfId="19176"/>
    <cellStyle name="Fountain Input 6 3 6 3" xfId="3495"/>
    <cellStyle name="Fountain Input 6 3 6 3 2" xfId="3496"/>
    <cellStyle name="Fountain Input 6 3 6 3 2 2" xfId="19177"/>
    <cellStyle name="Fountain Input 6 3 6 3 2 3" xfId="19178"/>
    <cellStyle name="Fountain Input 6 3 6 3 2_4F" xfId="19179"/>
    <cellStyle name="Fountain Input 6 3 6 3 3" xfId="19180"/>
    <cellStyle name="Fountain Input 6 3 6 3 4" xfId="19181"/>
    <cellStyle name="Fountain Input 6 3 6 3 5" xfId="19182"/>
    <cellStyle name="Fountain Input 6 3 6 3_4F" xfId="19183"/>
    <cellStyle name="Fountain Input 6 3 6 4" xfId="19184"/>
    <cellStyle name="Fountain Input 6 3 6 5" xfId="19185"/>
    <cellStyle name="Fountain Input 6 3 6_4F" xfId="19186"/>
    <cellStyle name="Fountain Input 6 3 7" xfId="3497"/>
    <cellStyle name="Fountain Input 6 3 7 2" xfId="3498"/>
    <cellStyle name="Fountain Input 6 3 7 2 2" xfId="3499"/>
    <cellStyle name="Fountain Input 6 3 7 2 2 2" xfId="19187"/>
    <cellStyle name="Fountain Input 6 3 7 2 2 3" xfId="19188"/>
    <cellStyle name="Fountain Input 6 3 7 2 2_4F" xfId="19189"/>
    <cellStyle name="Fountain Input 6 3 7 2 3" xfId="19190"/>
    <cellStyle name="Fountain Input 6 3 7 2 4" xfId="19191"/>
    <cellStyle name="Fountain Input 6 3 7 2 5" xfId="19192"/>
    <cellStyle name="Fountain Input 6 3 7 2_4F" xfId="19193"/>
    <cellStyle name="Fountain Input 6 3 7 3" xfId="19194"/>
    <cellStyle name="Fountain Input 6 3 7 4" xfId="19195"/>
    <cellStyle name="Fountain Input 6 3 7_4F" xfId="19196"/>
    <cellStyle name="Fountain Input 6 3 8" xfId="3500"/>
    <cellStyle name="Fountain Input 6 3 8 2" xfId="3501"/>
    <cellStyle name="Fountain Input 6 3 8 2 2" xfId="19197"/>
    <cellStyle name="Fountain Input 6 3 8 2 3" xfId="19198"/>
    <cellStyle name="Fountain Input 6 3 8 2_4F" xfId="19199"/>
    <cellStyle name="Fountain Input 6 3 8 3" xfId="19200"/>
    <cellStyle name="Fountain Input 6 3 8 4" xfId="19201"/>
    <cellStyle name="Fountain Input 6 3 8 5" xfId="19202"/>
    <cellStyle name="Fountain Input 6 3 8_4F" xfId="19203"/>
    <cellStyle name="Fountain Input 6 3 9" xfId="19204"/>
    <cellStyle name="Fountain Input 6 3_4F" xfId="19205"/>
    <cellStyle name="Fountain Input 6 4" xfId="3502"/>
    <cellStyle name="Fountain Input 6 4 10" xfId="19206"/>
    <cellStyle name="Fountain Input 6 4 2" xfId="3503"/>
    <cellStyle name="Fountain Input 6 4 2 2" xfId="3504"/>
    <cellStyle name="Fountain Input 6 4 2 2 2" xfId="3505"/>
    <cellStyle name="Fountain Input 6 4 2 2 2 2" xfId="3506"/>
    <cellStyle name="Fountain Input 6 4 2 2 2 2 2" xfId="19207"/>
    <cellStyle name="Fountain Input 6 4 2 2 2 2 3" xfId="19208"/>
    <cellStyle name="Fountain Input 6 4 2 2 2 2_4F" xfId="19209"/>
    <cellStyle name="Fountain Input 6 4 2 2 2 3" xfId="19210"/>
    <cellStyle name="Fountain Input 6 4 2 2 2 4" xfId="19211"/>
    <cellStyle name="Fountain Input 6 4 2 2 2 5" xfId="19212"/>
    <cellStyle name="Fountain Input 6 4 2 2 2_4F" xfId="19213"/>
    <cellStyle name="Fountain Input 6 4 2 2 3" xfId="19214"/>
    <cellStyle name="Fountain Input 6 4 2 2 4" xfId="19215"/>
    <cellStyle name="Fountain Input 6 4 2 2_4F" xfId="19216"/>
    <cellStyle name="Fountain Input 6 4 2 3" xfId="3507"/>
    <cellStyle name="Fountain Input 6 4 2 3 2" xfId="3508"/>
    <cellStyle name="Fountain Input 6 4 2 3 2 2" xfId="19217"/>
    <cellStyle name="Fountain Input 6 4 2 3 2 3" xfId="19218"/>
    <cellStyle name="Fountain Input 6 4 2 3 2_4F" xfId="19219"/>
    <cellStyle name="Fountain Input 6 4 2 3 3" xfId="19220"/>
    <cellStyle name="Fountain Input 6 4 2 3 4" xfId="19221"/>
    <cellStyle name="Fountain Input 6 4 2 3 5" xfId="19222"/>
    <cellStyle name="Fountain Input 6 4 2 3_4F" xfId="19223"/>
    <cellStyle name="Fountain Input 6 4 2 4" xfId="19224"/>
    <cellStyle name="Fountain Input 6 4 2 5" xfId="19225"/>
    <cellStyle name="Fountain Input 6 4 2_4F" xfId="19226"/>
    <cellStyle name="Fountain Input 6 4 3" xfId="3509"/>
    <cellStyle name="Fountain Input 6 4 3 2" xfId="3510"/>
    <cellStyle name="Fountain Input 6 4 3 2 2" xfId="3511"/>
    <cellStyle name="Fountain Input 6 4 3 2 2 2" xfId="3512"/>
    <cellStyle name="Fountain Input 6 4 3 2 2 2 2" xfId="19227"/>
    <cellStyle name="Fountain Input 6 4 3 2 2 2 3" xfId="19228"/>
    <cellStyle name="Fountain Input 6 4 3 2 2 2_4F" xfId="19229"/>
    <cellStyle name="Fountain Input 6 4 3 2 2 3" xfId="19230"/>
    <cellStyle name="Fountain Input 6 4 3 2 2 4" xfId="19231"/>
    <cellStyle name="Fountain Input 6 4 3 2 2 5" xfId="19232"/>
    <cellStyle name="Fountain Input 6 4 3 2 2_4F" xfId="19233"/>
    <cellStyle name="Fountain Input 6 4 3 2 3" xfId="19234"/>
    <cellStyle name="Fountain Input 6 4 3 2 4" xfId="19235"/>
    <cellStyle name="Fountain Input 6 4 3 2_4F" xfId="19236"/>
    <cellStyle name="Fountain Input 6 4 3 3" xfId="3513"/>
    <cellStyle name="Fountain Input 6 4 3 3 2" xfId="3514"/>
    <cellStyle name="Fountain Input 6 4 3 3 2 2" xfId="19237"/>
    <cellStyle name="Fountain Input 6 4 3 3 2 3" xfId="19238"/>
    <cellStyle name="Fountain Input 6 4 3 3 2_4F" xfId="19239"/>
    <cellStyle name="Fountain Input 6 4 3 3 3" xfId="19240"/>
    <cellStyle name="Fountain Input 6 4 3 3 4" xfId="19241"/>
    <cellStyle name="Fountain Input 6 4 3 3 5" xfId="19242"/>
    <cellStyle name="Fountain Input 6 4 3 3_4F" xfId="19243"/>
    <cellStyle name="Fountain Input 6 4 3 4" xfId="19244"/>
    <cellStyle name="Fountain Input 6 4 3 5" xfId="19245"/>
    <cellStyle name="Fountain Input 6 4 3_4F" xfId="19246"/>
    <cellStyle name="Fountain Input 6 4 4" xfId="3515"/>
    <cellStyle name="Fountain Input 6 4 4 2" xfId="3516"/>
    <cellStyle name="Fountain Input 6 4 4 2 2" xfId="3517"/>
    <cellStyle name="Fountain Input 6 4 4 2 2 2" xfId="3518"/>
    <cellStyle name="Fountain Input 6 4 4 2 2 2 2" xfId="19247"/>
    <cellStyle name="Fountain Input 6 4 4 2 2 2 3" xfId="19248"/>
    <cellStyle name="Fountain Input 6 4 4 2 2 2_4F" xfId="19249"/>
    <cellStyle name="Fountain Input 6 4 4 2 2 3" xfId="19250"/>
    <cellStyle name="Fountain Input 6 4 4 2 2 4" xfId="19251"/>
    <cellStyle name="Fountain Input 6 4 4 2 2 5" xfId="19252"/>
    <cellStyle name="Fountain Input 6 4 4 2 2_4F" xfId="19253"/>
    <cellStyle name="Fountain Input 6 4 4 2 3" xfId="19254"/>
    <cellStyle name="Fountain Input 6 4 4 2 4" xfId="19255"/>
    <cellStyle name="Fountain Input 6 4 4 2_4F" xfId="19256"/>
    <cellStyle name="Fountain Input 6 4 4 3" xfId="3519"/>
    <cellStyle name="Fountain Input 6 4 4 3 2" xfId="3520"/>
    <cellStyle name="Fountain Input 6 4 4 3 2 2" xfId="19257"/>
    <cellStyle name="Fountain Input 6 4 4 3 2 3" xfId="19258"/>
    <cellStyle name="Fountain Input 6 4 4 3 2_4F" xfId="19259"/>
    <cellStyle name="Fountain Input 6 4 4 3 3" xfId="19260"/>
    <cellStyle name="Fountain Input 6 4 4 3 4" xfId="19261"/>
    <cellStyle name="Fountain Input 6 4 4 3 5" xfId="19262"/>
    <cellStyle name="Fountain Input 6 4 4 3_4F" xfId="19263"/>
    <cellStyle name="Fountain Input 6 4 4 4" xfId="19264"/>
    <cellStyle name="Fountain Input 6 4 4 5" xfId="19265"/>
    <cellStyle name="Fountain Input 6 4 4_4F" xfId="19266"/>
    <cellStyle name="Fountain Input 6 4 5" xfId="3521"/>
    <cellStyle name="Fountain Input 6 4 5 2" xfId="3522"/>
    <cellStyle name="Fountain Input 6 4 5 2 2" xfId="3523"/>
    <cellStyle name="Fountain Input 6 4 5 2 2 2" xfId="3524"/>
    <cellStyle name="Fountain Input 6 4 5 2 2 2 2" xfId="19267"/>
    <cellStyle name="Fountain Input 6 4 5 2 2 2 3" xfId="19268"/>
    <cellStyle name="Fountain Input 6 4 5 2 2 2_4F" xfId="19269"/>
    <cellStyle name="Fountain Input 6 4 5 2 2 3" xfId="19270"/>
    <cellStyle name="Fountain Input 6 4 5 2 2 4" xfId="19271"/>
    <cellStyle name="Fountain Input 6 4 5 2 2 5" xfId="19272"/>
    <cellStyle name="Fountain Input 6 4 5 2 2_4F" xfId="19273"/>
    <cellStyle name="Fountain Input 6 4 5 2 3" xfId="19274"/>
    <cellStyle name="Fountain Input 6 4 5 2 4" xfId="19275"/>
    <cellStyle name="Fountain Input 6 4 5 2_4F" xfId="19276"/>
    <cellStyle name="Fountain Input 6 4 5 3" xfId="3525"/>
    <cellStyle name="Fountain Input 6 4 5 3 2" xfId="3526"/>
    <cellStyle name="Fountain Input 6 4 5 3 2 2" xfId="19277"/>
    <cellStyle name="Fountain Input 6 4 5 3 2 3" xfId="19278"/>
    <cellStyle name="Fountain Input 6 4 5 3 2_4F" xfId="19279"/>
    <cellStyle name="Fountain Input 6 4 5 3 3" xfId="19280"/>
    <cellStyle name="Fountain Input 6 4 5 3 4" xfId="19281"/>
    <cellStyle name="Fountain Input 6 4 5 3 5" xfId="19282"/>
    <cellStyle name="Fountain Input 6 4 5 3_4F" xfId="19283"/>
    <cellStyle name="Fountain Input 6 4 5 4" xfId="19284"/>
    <cellStyle name="Fountain Input 6 4 5 5" xfId="19285"/>
    <cellStyle name="Fountain Input 6 4 5_4F" xfId="19286"/>
    <cellStyle name="Fountain Input 6 4 6" xfId="3527"/>
    <cellStyle name="Fountain Input 6 4 6 2" xfId="3528"/>
    <cellStyle name="Fountain Input 6 4 6 2 2" xfId="3529"/>
    <cellStyle name="Fountain Input 6 4 6 2 2 2" xfId="3530"/>
    <cellStyle name="Fountain Input 6 4 6 2 2 2 2" xfId="19287"/>
    <cellStyle name="Fountain Input 6 4 6 2 2 2 3" xfId="19288"/>
    <cellStyle name="Fountain Input 6 4 6 2 2 2_4F" xfId="19289"/>
    <cellStyle name="Fountain Input 6 4 6 2 2 3" xfId="19290"/>
    <cellStyle name="Fountain Input 6 4 6 2 2 4" xfId="19291"/>
    <cellStyle name="Fountain Input 6 4 6 2 2 5" xfId="19292"/>
    <cellStyle name="Fountain Input 6 4 6 2 2_4F" xfId="19293"/>
    <cellStyle name="Fountain Input 6 4 6 2 3" xfId="19294"/>
    <cellStyle name="Fountain Input 6 4 6 2 4" xfId="19295"/>
    <cellStyle name="Fountain Input 6 4 6 2_4F" xfId="19296"/>
    <cellStyle name="Fountain Input 6 4 6 3" xfId="3531"/>
    <cellStyle name="Fountain Input 6 4 6 3 2" xfId="3532"/>
    <cellStyle name="Fountain Input 6 4 6 3 2 2" xfId="19297"/>
    <cellStyle name="Fountain Input 6 4 6 3 2 3" xfId="19298"/>
    <cellStyle name="Fountain Input 6 4 6 3 2_4F" xfId="19299"/>
    <cellStyle name="Fountain Input 6 4 6 3 3" xfId="19300"/>
    <cellStyle name="Fountain Input 6 4 6 3 4" xfId="19301"/>
    <cellStyle name="Fountain Input 6 4 6 3 5" xfId="19302"/>
    <cellStyle name="Fountain Input 6 4 6 3_4F" xfId="19303"/>
    <cellStyle name="Fountain Input 6 4 6 4" xfId="19304"/>
    <cellStyle name="Fountain Input 6 4 6 5" xfId="19305"/>
    <cellStyle name="Fountain Input 6 4 6_4F" xfId="19306"/>
    <cellStyle name="Fountain Input 6 4 7" xfId="3533"/>
    <cellStyle name="Fountain Input 6 4 7 2" xfId="3534"/>
    <cellStyle name="Fountain Input 6 4 7 2 2" xfId="3535"/>
    <cellStyle name="Fountain Input 6 4 7 2 2 2" xfId="19307"/>
    <cellStyle name="Fountain Input 6 4 7 2 2 3" xfId="19308"/>
    <cellStyle name="Fountain Input 6 4 7 2 2_4F" xfId="19309"/>
    <cellStyle name="Fountain Input 6 4 7 2 3" xfId="19310"/>
    <cellStyle name="Fountain Input 6 4 7 2 4" xfId="19311"/>
    <cellStyle name="Fountain Input 6 4 7 2 5" xfId="19312"/>
    <cellStyle name="Fountain Input 6 4 7 2_4F" xfId="19313"/>
    <cellStyle name="Fountain Input 6 4 7 3" xfId="19314"/>
    <cellStyle name="Fountain Input 6 4 7 4" xfId="19315"/>
    <cellStyle name="Fountain Input 6 4 7_4F" xfId="19316"/>
    <cellStyle name="Fountain Input 6 4 8" xfId="3536"/>
    <cellStyle name="Fountain Input 6 4 8 2" xfId="3537"/>
    <cellStyle name="Fountain Input 6 4 8 2 2" xfId="19317"/>
    <cellStyle name="Fountain Input 6 4 8 2 3" xfId="19318"/>
    <cellStyle name="Fountain Input 6 4 8 2_4F" xfId="19319"/>
    <cellStyle name="Fountain Input 6 4 8 3" xfId="19320"/>
    <cellStyle name="Fountain Input 6 4 8 4" xfId="19321"/>
    <cellStyle name="Fountain Input 6 4 8 5" xfId="19322"/>
    <cellStyle name="Fountain Input 6 4 8_4F" xfId="19323"/>
    <cellStyle name="Fountain Input 6 4 9" xfId="19324"/>
    <cellStyle name="Fountain Input 6 4_4F" xfId="19325"/>
    <cellStyle name="Fountain Input 6 5" xfId="3538"/>
    <cellStyle name="Fountain Input 6 5 10" xfId="19326"/>
    <cellStyle name="Fountain Input 6 5 2" xfId="3539"/>
    <cellStyle name="Fountain Input 6 5 2 2" xfId="3540"/>
    <cellStyle name="Fountain Input 6 5 2 2 2" xfId="3541"/>
    <cellStyle name="Fountain Input 6 5 2 2 2 2" xfId="3542"/>
    <cellStyle name="Fountain Input 6 5 2 2 2 2 2" xfId="19327"/>
    <cellStyle name="Fountain Input 6 5 2 2 2 2 3" xfId="19328"/>
    <cellStyle name="Fountain Input 6 5 2 2 2 2_4F" xfId="19329"/>
    <cellStyle name="Fountain Input 6 5 2 2 2 3" xfId="19330"/>
    <cellStyle name="Fountain Input 6 5 2 2 2 4" xfId="19331"/>
    <cellStyle name="Fountain Input 6 5 2 2 2 5" xfId="19332"/>
    <cellStyle name="Fountain Input 6 5 2 2 2_4F" xfId="19333"/>
    <cellStyle name="Fountain Input 6 5 2 2 3" xfId="19334"/>
    <cellStyle name="Fountain Input 6 5 2 2 4" xfId="19335"/>
    <cellStyle name="Fountain Input 6 5 2 2_4F" xfId="19336"/>
    <cellStyle name="Fountain Input 6 5 2 3" xfId="3543"/>
    <cellStyle name="Fountain Input 6 5 2 3 2" xfId="3544"/>
    <cellStyle name="Fountain Input 6 5 2 3 2 2" xfId="19337"/>
    <cellStyle name="Fountain Input 6 5 2 3 2 3" xfId="19338"/>
    <cellStyle name="Fountain Input 6 5 2 3 2_4F" xfId="19339"/>
    <cellStyle name="Fountain Input 6 5 2 3 3" xfId="19340"/>
    <cellStyle name="Fountain Input 6 5 2 3 4" xfId="19341"/>
    <cellStyle name="Fountain Input 6 5 2 3 5" xfId="19342"/>
    <cellStyle name="Fountain Input 6 5 2 3_4F" xfId="19343"/>
    <cellStyle name="Fountain Input 6 5 2 4" xfId="19344"/>
    <cellStyle name="Fountain Input 6 5 2 5" xfId="19345"/>
    <cellStyle name="Fountain Input 6 5 2_4F" xfId="19346"/>
    <cellStyle name="Fountain Input 6 5 3" xfId="3545"/>
    <cellStyle name="Fountain Input 6 5 3 2" xfId="3546"/>
    <cellStyle name="Fountain Input 6 5 3 2 2" xfId="3547"/>
    <cellStyle name="Fountain Input 6 5 3 2 2 2" xfId="3548"/>
    <cellStyle name="Fountain Input 6 5 3 2 2 2 2" xfId="19347"/>
    <cellStyle name="Fountain Input 6 5 3 2 2 2 3" xfId="19348"/>
    <cellStyle name="Fountain Input 6 5 3 2 2 2_4F" xfId="19349"/>
    <cellStyle name="Fountain Input 6 5 3 2 2 3" xfId="19350"/>
    <cellStyle name="Fountain Input 6 5 3 2 2 4" xfId="19351"/>
    <cellStyle name="Fountain Input 6 5 3 2 2 5" xfId="19352"/>
    <cellStyle name="Fountain Input 6 5 3 2 2_4F" xfId="19353"/>
    <cellStyle name="Fountain Input 6 5 3 2 3" xfId="19354"/>
    <cellStyle name="Fountain Input 6 5 3 2 4" xfId="19355"/>
    <cellStyle name="Fountain Input 6 5 3 2_4F" xfId="19356"/>
    <cellStyle name="Fountain Input 6 5 3 3" xfId="3549"/>
    <cellStyle name="Fountain Input 6 5 3 3 2" xfId="3550"/>
    <cellStyle name="Fountain Input 6 5 3 3 2 2" xfId="19357"/>
    <cellStyle name="Fountain Input 6 5 3 3 2 3" xfId="19358"/>
    <cellStyle name="Fountain Input 6 5 3 3 2_4F" xfId="19359"/>
    <cellStyle name="Fountain Input 6 5 3 3 3" xfId="19360"/>
    <cellStyle name="Fountain Input 6 5 3 3 4" xfId="19361"/>
    <cellStyle name="Fountain Input 6 5 3 3 5" xfId="19362"/>
    <cellStyle name="Fountain Input 6 5 3 3_4F" xfId="19363"/>
    <cellStyle name="Fountain Input 6 5 3 4" xfId="19364"/>
    <cellStyle name="Fountain Input 6 5 3 5" xfId="19365"/>
    <cellStyle name="Fountain Input 6 5 3_4F" xfId="19366"/>
    <cellStyle name="Fountain Input 6 5 4" xfId="3551"/>
    <cellStyle name="Fountain Input 6 5 4 2" xfId="3552"/>
    <cellStyle name="Fountain Input 6 5 4 2 2" xfId="3553"/>
    <cellStyle name="Fountain Input 6 5 4 2 2 2" xfId="3554"/>
    <cellStyle name="Fountain Input 6 5 4 2 2 2 2" xfId="19367"/>
    <cellStyle name="Fountain Input 6 5 4 2 2 2 3" xfId="19368"/>
    <cellStyle name="Fountain Input 6 5 4 2 2 2_4F" xfId="19369"/>
    <cellStyle name="Fountain Input 6 5 4 2 2 3" xfId="19370"/>
    <cellStyle name="Fountain Input 6 5 4 2 2 4" xfId="19371"/>
    <cellStyle name="Fountain Input 6 5 4 2 2 5" xfId="19372"/>
    <cellStyle name="Fountain Input 6 5 4 2 2_4F" xfId="19373"/>
    <cellStyle name="Fountain Input 6 5 4 2 3" xfId="19374"/>
    <cellStyle name="Fountain Input 6 5 4 2 4" xfId="19375"/>
    <cellStyle name="Fountain Input 6 5 4 2_4F" xfId="19376"/>
    <cellStyle name="Fountain Input 6 5 4 3" xfId="3555"/>
    <cellStyle name="Fountain Input 6 5 4 3 2" xfId="3556"/>
    <cellStyle name="Fountain Input 6 5 4 3 2 2" xfId="19377"/>
    <cellStyle name="Fountain Input 6 5 4 3 2 3" xfId="19378"/>
    <cellStyle name="Fountain Input 6 5 4 3 2_4F" xfId="19379"/>
    <cellStyle name="Fountain Input 6 5 4 3 3" xfId="19380"/>
    <cellStyle name="Fountain Input 6 5 4 3 4" xfId="19381"/>
    <cellStyle name="Fountain Input 6 5 4 3 5" xfId="19382"/>
    <cellStyle name="Fountain Input 6 5 4 3_4F" xfId="19383"/>
    <cellStyle name="Fountain Input 6 5 4 4" xfId="19384"/>
    <cellStyle name="Fountain Input 6 5 4 5" xfId="19385"/>
    <cellStyle name="Fountain Input 6 5 4_4F" xfId="19386"/>
    <cellStyle name="Fountain Input 6 5 5" xfId="3557"/>
    <cellStyle name="Fountain Input 6 5 5 2" xfId="3558"/>
    <cellStyle name="Fountain Input 6 5 5 2 2" xfId="3559"/>
    <cellStyle name="Fountain Input 6 5 5 2 2 2" xfId="3560"/>
    <cellStyle name="Fountain Input 6 5 5 2 2 2 2" xfId="19387"/>
    <cellStyle name="Fountain Input 6 5 5 2 2 2 3" xfId="19388"/>
    <cellStyle name="Fountain Input 6 5 5 2 2 2_4F" xfId="19389"/>
    <cellStyle name="Fountain Input 6 5 5 2 2 3" xfId="19390"/>
    <cellStyle name="Fountain Input 6 5 5 2 2 4" xfId="19391"/>
    <cellStyle name="Fountain Input 6 5 5 2 2 5" xfId="19392"/>
    <cellStyle name="Fountain Input 6 5 5 2 2_4F" xfId="19393"/>
    <cellStyle name="Fountain Input 6 5 5 2 3" xfId="19394"/>
    <cellStyle name="Fountain Input 6 5 5 2 4" xfId="19395"/>
    <cellStyle name="Fountain Input 6 5 5 2_4F" xfId="19396"/>
    <cellStyle name="Fountain Input 6 5 5 3" xfId="3561"/>
    <cellStyle name="Fountain Input 6 5 5 3 2" xfId="3562"/>
    <cellStyle name="Fountain Input 6 5 5 3 2 2" xfId="19397"/>
    <cellStyle name="Fountain Input 6 5 5 3 2 3" xfId="19398"/>
    <cellStyle name="Fountain Input 6 5 5 3 2_4F" xfId="19399"/>
    <cellStyle name="Fountain Input 6 5 5 3 3" xfId="19400"/>
    <cellStyle name="Fountain Input 6 5 5 3 4" xfId="19401"/>
    <cellStyle name="Fountain Input 6 5 5 3 5" xfId="19402"/>
    <cellStyle name="Fountain Input 6 5 5 3_4F" xfId="19403"/>
    <cellStyle name="Fountain Input 6 5 5 4" xfId="19404"/>
    <cellStyle name="Fountain Input 6 5 5 5" xfId="19405"/>
    <cellStyle name="Fountain Input 6 5 5_4F" xfId="19406"/>
    <cellStyle name="Fountain Input 6 5 6" xfId="3563"/>
    <cellStyle name="Fountain Input 6 5 6 2" xfId="3564"/>
    <cellStyle name="Fountain Input 6 5 6 2 2" xfId="3565"/>
    <cellStyle name="Fountain Input 6 5 6 2 2 2" xfId="3566"/>
    <cellStyle name="Fountain Input 6 5 6 2 2 2 2" xfId="19407"/>
    <cellStyle name="Fountain Input 6 5 6 2 2 2 3" xfId="19408"/>
    <cellStyle name="Fountain Input 6 5 6 2 2 2_4F" xfId="19409"/>
    <cellStyle name="Fountain Input 6 5 6 2 2 3" xfId="19410"/>
    <cellStyle name="Fountain Input 6 5 6 2 2 4" xfId="19411"/>
    <cellStyle name="Fountain Input 6 5 6 2 2 5" xfId="19412"/>
    <cellStyle name="Fountain Input 6 5 6 2 2_4F" xfId="19413"/>
    <cellStyle name="Fountain Input 6 5 6 2 3" xfId="19414"/>
    <cellStyle name="Fountain Input 6 5 6 2 4" xfId="19415"/>
    <cellStyle name="Fountain Input 6 5 6 2_4F" xfId="19416"/>
    <cellStyle name="Fountain Input 6 5 6 3" xfId="3567"/>
    <cellStyle name="Fountain Input 6 5 6 3 2" xfId="3568"/>
    <cellStyle name="Fountain Input 6 5 6 3 2 2" xfId="19417"/>
    <cellStyle name="Fountain Input 6 5 6 3 2 3" xfId="19418"/>
    <cellStyle name="Fountain Input 6 5 6 3 2_4F" xfId="19419"/>
    <cellStyle name="Fountain Input 6 5 6 3 3" xfId="19420"/>
    <cellStyle name="Fountain Input 6 5 6 3 4" xfId="19421"/>
    <cellStyle name="Fountain Input 6 5 6 3 5" xfId="19422"/>
    <cellStyle name="Fountain Input 6 5 6 3_4F" xfId="19423"/>
    <cellStyle name="Fountain Input 6 5 6 4" xfId="19424"/>
    <cellStyle name="Fountain Input 6 5 6 5" xfId="19425"/>
    <cellStyle name="Fountain Input 6 5 6_4F" xfId="19426"/>
    <cellStyle name="Fountain Input 6 5 7" xfId="3569"/>
    <cellStyle name="Fountain Input 6 5 7 2" xfId="3570"/>
    <cellStyle name="Fountain Input 6 5 7 2 2" xfId="3571"/>
    <cellStyle name="Fountain Input 6 5 7 2 2 2" xfId="19427"/>
    <cellStyle name="Fountain Input 6 5 7 2 2 3" xfId="19428"/>
    <cellStyle name="Fountain Input 6 5 7 2 2_4F" xfId="19429"/>
    <cellStyle name="Fountain Input 6 5 7 2 3" xfId="19430"/>
    <cellStyle name="Fountain Input 6 5 7 2 4" xfId="19431"/>
    <cellStyle name="Fountain Input 6 5 7 2 5" xfId="19432"/>
    <cellStyle name="Fountain Input 6 5 7 2_4F" xfId="19433"/>
    <cellStyle name="Fountain Input 6 5 7 3" xfId="19434"/>
    <cellStyle name="Fountain Input 6 5 7 4" xfId="19435"/>
    <cellStyle name="Fountain Input 6 5 7_4F" xfId="19436"/>
    <cellStyle name="Fountain Input 6 5 8" xfId="3572"/>
    <cellStyle name="Fountain Input 6 5 8 2" xfId="3573"/>
    <cellStyle name="Fountain Input 6 5 8 2 2" xfId="19437"/>
    <cellStyle name="Fountain Input 6 5 8 2 3" xfId="19438"/>
    <cellStyle name="Fountain Input 6 5 8 2_4F" xfId="19439"/>
    <cellStyle name="Fountain Input 6 5 8 3" xfId="19440"/>
    <cellStyle name="Fountain Input 6 5 8 4" xfId="19441"/>
    <cellStyle name="Fountain Input 6 5 8 5" xfId="19442"/>
    <cellStyle name="Fountain Input 6 5 8_4F" xfId="19443"/>
    <cellStyle name="Fountain Input 6 5 9" xfId="19444"/>
    <cellStyle name="Fountain Input 6 5_4F" xfId="19445"/>
    <cellStyle name="Fountain Input 6 6" xfId="3574"/>
    <cellStyle name="Fountain Input 6 6 2" xfId="3575"/>
    <cellStyle name="Fountain Input 6 6 2 2" xfId="3576"/>
    <cellStyle name="Fountain Input 6 6 2 2 2" xfId="3577"/>
    <cellStyle name="Fountain Input 6 6 2 2 2 2" xfId="19446"/>
    <cellStyle name="Fountain Input 6 6 2 2 2 3" xfId="19447"/>
    <cellStyle name="Fountain Input 6 6 2 2 2_4F" xfId="19448"/>
    <cellStyle name="Fountain Input 6 6 2 2 3" xfId="19449"/>
    <cellStyle name="Fountain Input 6 6 2 2 4" xfId="19450"/>
    <cellStyle name="Fountain Input 6 6 2 2 5" xfId="19451"/>
    <cellStyle name="Fountain Input 6 6 2 2_4F" xfId="19452"/>
    <cellStyle name="Fountain Input 6 6 2 3" xfId="19453"/>
    <cellStyle name="Fountain Input 6 6 2 4" xfId="19454"/>
    <cellStyle name="Fountain Input 6 6 2_4F" xfId="19455"/>
    <cellStyle name="Fountain Input 6 6 3" xfId="3578"/>
    <cellStyle name="Fountain Input 6 6 3 2" xfId="3579"/>
    <cellStyle name="Fountain Input 6 6 3 2 2" xfId="19456"/>
    <cellStyle name="Fountain Input 6 6 3 2 3" xfId="19457"/>
    <cellStyle name="Fountain Input 6 6 3 2_4F" xfId="19458"/>
    <cellStyle name="Fountain Input 6 6 3 3" xfId="19459"/>
    <cellStyle name="Fountain Input 6 6 3 4" xfId="19460"/>
    <cellStyle name="Fountain Input 6 6 3 5" xfId="19461"/>
    <cellStyle name="Fountain Input 6 6 3_4F" xfId="19462"/>
    <cellStyle name="Fountain Input 6 6 4" xfId="19463"/>
    <cellStyle name="Fountain Input 6 6 5" xfId="19464"/>
    <cellStyle name="Fountain Input 6 6_4F" xfId="19465"/>
    <cellStyle name="Fountain Input 6 7" xfId="3580"/>
    <cellStyle name="Fountain Input 6 7 2" xfId="3581"/>
    <cellStyle name="Fountain Input 6 7 2 2" xfId="3582"/>
    <cellStyle name="Fountain Input 6 7 2 2 2" xfId="3583"/>
    <cellStyle name="Fountain Input 6 7 2 2 2 2" xfId="19466"/>
    <cellStyle name="Fountain Input 6 7 2 2 2 3" xfId="19467"/>
    <cellStyle name="Fountain Input 6 7 2 2 2_4F" xfId="19468"/>
    <cellStyle name="Fountain Input 6 7 2 2 3" xfId="19469"/>
    <cellStyle name="Fountain Input 6 7 2 2 4" xfId="19470"/>
    <cellStyle name="Fountain Input 6 7 2 2 5" xfId="19471"/>
    <cellStyle name="Fountain Input 6 7 2 2_4F" xfId="19472"/>
    <cellStyle name="Fountain Input 6 7 2 3" xfId="19473"/>
    <cellStyle name="Fountain Input 6 7 2 4" xfId="19474"/>
    <cellStyle name="Fountain Input 6 7 2_4F" xfId="19475"/>
    <cellStyle name="Fountain Input 6 7 3" xfId="3584"/>
    <cellStyle name="Fountain Input 6 7 3 2" xfId="3585"/>
    <cellStyle name="Fountain Input 6 7 3 2 2" xfId="19476"/>
    <cellStyle name="Fountain Input 6 7 3 2 3" xfId="19477"/>
    <cellStyle name="Fountain Input 6 7 3 2_4F" xfId="19478"/>
    <cellStyle name="Fountain Input 6 7 3 3" xfId="19479"/>
    <cellStyle name="Fountain Input 6 7 3 4" xfId="19480"/>
    <cellStyle name="Fountain Input 6 7 3 5" xfId="19481"/>
    <cellStyle name="Fountain Input 6 7 3_4F" xfId="19482"/>
    <cellStyle name="Fountain Input 6 7 4" xfId="19483"/>
    <cellStyle name="Fountain Input 6 7 5" xfId="19484"/>
    <cellStyle name="Fountain Input 6 7_4F" xfId="19485"/>
    <cellStyle name="Fountain Input 6 8" xfId="3586"/>
    <cellStyle name="Fountain Input 6 8 2" xfId="3587"/>
    <cellStyle name="Fountain Input 6 8 2 2" xfId="3588"/>
    <cellStyle name="Fountain Input 6 8 2 2 2" xfId="3589"/>
    <cellStyle name="Fountain Input 6 8 2 2 2 2" xfId="19486"/>
    <cellStyle name="Fountain Input 6 8 2 2 2 3" xfId="19487"/>
    <cellStyle name="Fountain Input 6 8 2 2 2_4F" xfId="19488"/>
    <cellStyle name="Fountain Input 6 8 2 2 3" xfId="19489"/>
    <cellStyle name="Fountain Input 6 8 2 2 4" xfId="19490"/>
    <cellStyle name="Fountain Input 6 8 2 2 5" xfId="19491"/>
    <cellStyle name="Fountain Input 6 8 2 2_4F" xfId="19492"/>
    <cellStyle name="Fountain Input 6 8 2 3" xfId="19493"/>
    <cellStyle name="Fountain Input 6 8 2 4" xfId="19494"/>
    <cellStyle name="Fountain Input 6 8 2_4F" xfId="19495"/>
    <cellStyle name="Fountain Input 6 8 3" xfId="3590"/>
    <cellStyle name="Fountain Input 6 8 3 2" xfId="3591"/>
    <cellStyle name="Fountain Input 6 8 3 2 2" xfId="19496"/>
    <cellStyle name="Fountain Input 6 8 3 2 3" xfId="19497"/>
    <cellStyle name="Fountain Input 6 8 3 2_4F" xfId="19498"/>
    <cellStyle name="Fountain Input 6 8 3 3" xfId="19499"/>
    <cellStyle name="Fountain Input 6 8 3 4" xfId="19500"/>
    <cellStyle name="Fountain Input 6 8 3 5" xfId="19501"/>
    <cellStyle name="Fountain Input 6 8 3_4F" xfId="19502"/>
    <cellStyle name="Fountain Input 6 8 4" xfId="19503"/>
    <cellStyle name="Fountain Input 6 8 5" xfId="19504"/>
    <cellStyle name="Fountain Input 6 8_4F" xfId="19505"/>
    <cellStyle name="Fountain Input 6 9" xfId="3592"/>
    <cellStyle name="Fountain Input 6 9 2" xfId="3593"/>
    <cellStyle name="Fountain Input 6 9 2 2" xfId="3594"/>
    <cellStyle name="Fountain Input 6 9 2 2 2" xfId="3595"/>
    <cellStyle name="Fountain Input 6 9 2 2 2 2" xfId="19506"/>
    <cellStyle name="Fountain Input 6 9 2 2 2 3" xfId="19507"/>
    <cellStyle name="Fountain Input 6 9 2 2 2_4F" xfId="19508"/>
    <cellStyle name="Fountain Input 6 9 2 2 3" xfId="19509"/>
    <cellStyle name="Fountain Input 6 9 2 2 4" xfId="19510"/>
    <cellStyle name="Fountain Input 6 9 2 2 5" xfId="19511"/>
    <cellStyle name="Fountain Input 6 9 2 2_4F" xfId="19512"/>
    <cellStyle name="Fountain Input 6 9 2 3" xfId="19513"/>
    <cellStyle name="Fountain Input 6 9 2 4" xfId="19514"/>
    <cellStyle name="Fountain Input 6 9 2_4F" xfId="19515"/>
    <cellStyle name="Fountain Input 6 9 3" xfId="3596"/>
    <cellStyle name="Fountain Input 6 9 3 2" xfId="3597"/>
    <cellStyle name="Fountain Input 6 9 3 2 2" xfId="19516"/>
    <cellStyle name="Fountain Input 6 9 3 2 3" xfId="19517"/>
    <cellStyle name="Fountain Input 6 9 3 2_4F" xfId="19518"/>
    <cellStyle name="Fountain Input 6 9 3 3" xfId="19519"/>
    <cellStyle name="Fountain Input 6 9 3 4" xfId="19520"/>
    <cellStyle name="Fountain Input 6 9 3 5" xfId="19521"/>
    <cellStyle name="Fountain Input 6 9 3_4F" xfId="19522"/>
    <cellStyle name="Fountain Input 6 9 4" xfId="19523"/>
    <cellStyle name="Fountain Input 6 9 5" xfId="19524"/>
    <cellStyle name="Fountain Input 6 9_4F" xfId="19525"/>
    <cellStyle name="Fountain Input 6_4F" xfId="19526"/>
    <cellStyle name="Fountain Input 7" xfId="3598"/>
    <cellStyle name="Fountain Input 7 10" xfId="3599"/>
    <cellStyle name="Fountain Input 7 10 2" xfId="3600"/>
    <cellStyle name="Fountain Input 7 10 2 2" xfId="3601"/>
    <cellStyle name="Fountain Input 7 10 2 2 2" xfId="3602"/>
    <cellStyle name="Fountain Input 7 10 2 2 2 2" xfId="19527"/>
    <cellStyle name="Fountain Input 7 10 2 2 2 3" xfId="19528"/>
    <cellStyle name="Fountain Input 7 10 2 2 2_4F" xfId="19529"/>
    <cellStyle name="Fountain Input 7 10 2 2 3" xfId="19530"/>
    <cellStyle name="Fountain Input 7 10 2 2 4" xfId="19531"/>
    <cellStyle name="Fountain Input 7 10 2 2 5" xfId="19532"/>
    <cellStyle name="Fountain Input 7 10 2 2_4F" xfId="19533"/>
    <cellStyle name="Fountain Input 7 10 2 3" xfId="19534"/>
    <cellStyle name="Fountain Input 7 10 2 4" xfId="19535"/>
    <cellStyle name="Fountain Input 7 10 2_4F" xfId="19536"/>
    <cellStyle name="Fountain Input 7 10 3" xfId="3603"/>
    <cellStyle name="Fountain Input 7 10 3 2" xfId="3604"/>
    <cellStyle name="Fountain Input 7 10 3 2 2" xfId="19537"/>
    <cellStyle name="Fountain Input 7 10 3 2 3" xfId="19538"/>
    <cellStyle name="Fountain Input 7 10 3 2_4F" xfId="19539"/>
    <cellStyle name="Fountain Input 7 10 3 3" xfId="19540"/>
    <cellStyle name="Fountain Input 7 10 3 4" xfId="19541"/>
    <cellStyle name="Fountain Input 7 10 3 5" xfId="19542"/>
    <cellStyle name="Fountain Input 7 10 3_4F" xfId="19543"/>
    <cellStyle name="Fountain Input 7 10 4" xfId="19544"/>
    <cellStyle name="Fountain Input 7 10 5" xfId="19545"/>
    <cellStyle name="Fountain Input 7 10_4F" xfId="19546"/>
    <cellStyle name="Fountain Input 7 11" xfId="3605"/>
    <cellStyle name="Fountain Input 7 11 2" xfId="3606"/>
    <cellStyle name="Fountain Input 7 11 2 2" xfId="3607"/>
    <cellStyle name="Fountain Input 7 11 2 2 2" xfId="3608"/>
    <cellStyle name="Fountain Input 7 11 2 2 2 2" xfId="19547"/>
    <cellStyle name="Fountain Input 7 11 2 2 2 3" xfId="19548"/>
    <cellStyle name="Fountain Input 7 11 2 2 2_4F" xfId="19549"/>
    <cellStyle name="Fountain Input 7 11 2 2 3" xfId="19550"/>
    <cellStyle name="Fountain Input 7 11 2 2 4" xfId="19551"/>
    <cellStyle name="Fountain Input 7 11 2 2 5" xfId="19552"/>
    <cellStyle name="Fountain Input 7 11 2 2_4F" xfId="19553"/>
    <cellStyle name="Fountain Input 7 11 2 3" xfId="19554"/>
    <cellStyle name="Fountain Input 7 11 2 4" xfId="19555"/>
    <cellStyle name="Fountain Input 7 11 2_4F" xfId="19556"/>
    <cellStyle name="Fountain Input 7 11 3" xfId="3609"/>
    <cellStyle name="Fountain Input 7 11 3 2" xfId="3610"/>
    <cellStyle name="Fountain Input 7 11 3 2 2" xfId="19557"/>
    <cellStyle name="Fountain Input 7 11 3 2 3" xfId="19558"/>
    <cellStyle name="Fountain Input 7 11 3 2_4F" xfId="19559"/>
    <cellStyle name="Fountain Input 7 11 3 3" xfId="19560"/>
    <cellStyle name="Fountain Input 7 11 3 4" xfId="19561"/>
    <cellStyle name="Fountain Input 7 11 3 5" xfId="19562"/>
    <cellStyle name="Fountain Input 7 11 3_4F" xfId="19563"/>
    <cellStyle name="Fountain Input 7 11 4" xfId="19564"/>
    <cellStyle name="Fountain Input 7 11 5" xfId="19565"/>
    <cellStyle name="Fountain Input 7 11_4F" xfId="19566"/>
    <cellStyle name="Fountain Input 7 12" xfId="3611"/>
    <cellStyle name="Fountain Input 7 12 2" xfId="3612"/>
    <cellStyle name="Fountain Input 7 12 2 2" xfId="3613"/>
    <cellStyle name="Fountain Input 7 12 2 2 2" xfId="19567"/>
    <cellStyle name="Fountain Input 7 12 2 2 3" xfId="19568"/>
    <cellStyle name="Fountain Input 7 12 2 2_4F" xfId="19569"/>
    <cellStyle name="Fountain Input 7 12 2 3" xfId="19570"/>
    <cellStyle name="Fountain Input 7 12 2 4" xfId="19571"/>
    <cellStyle name="Fountain Input 7 12 2 5" xfId="19572"/>
    <cellStyle name="Fountain Input 7 12 2_4F" xfId="19573"/>
    <cellStyle name="Fountain Input 7 12 3" xfId="19574"/>
    <cellStyle name="Fountain Input 7 12 4" xfId="19575"/>
    <cellStyle name="Fountain Input 7 12_4F" xfId="19576"/>
    <cellStyle name="Fountain Input 7 13" xfId="3614"/>
    <cellStyle name="Fountain Input 7 13 2" xfId="3615"/>
    <cellStyle name="Fountain Input 7 13 2 2" xfId="19577"/>
    <cellStyle name="Fountain Input 7 13 2 3" xfId="19578"/>
    <cellStyle name="Fountain Input 7 13 2_4F" xfId="19579"/>
    <cellStyle name="Fountain Input 7 13 3" xfId="19580"/>
    <cellStyle name="Fountain Input 7 13 4" xfId="19581"/>
    <cellStyle name="Fountain Input 7 13 5" xfId="19582"/>
    <cellStyle name="Fountain Input 7 13_4F" xfId="19583"/>
    <cellStyle name="Fountain Input 7 14" xfId="19584"/>
    <cellStyle name="Fountain Input 7 15" xfId="19585"/>
    <cellStyle name="Fountain Input 7 2" xfId="3616"/>
    <cellStyle name="Fountain Input 7 2 10" xfId="19586"/>
    <cellStyle name="Fountain Input 7 2 2" xfId="3617"/>
    <cellStyle name="Fountain Input 7 2 2 2" xfId="3618"/>
    <cellStyle name="Fountain Input 7 2 2 2 2" xfId="3619"/>
    <cellStyle name="Fountain Input 7 2 2 2 2 2" xfId="3620"/>
    <cellStyle name="Fountain Input 7 2 2 2 2 2 2" xfId="19587"/>
    <cellStyle name="Fountain Input 7 2 2 2 2 2 3" xfId="19588"/>
    <cellStyle name="Fountain Input 7 2 2 2 2 2_4F" xfId="19589"/>
    <cellStyle name="Fountain Input 7 2 2 2 2 3" xfId="19590"/>
    <cellStyle name="Fountain Input 7 2 2 2 2 4" xfId="19591"/>
    <cellStyle name="Fountain Input 7 2 2 2 2 5" xfId="19592"/>
    <cellStyle name="Fountain Input 7 2 2 2 2_4F" xfId="19593"/>
    <cellStyle name="Fountain Input 7 2 2 2 3" xfId="19594"/>
    <cellStyle name="Fountain Input 7 2 2 2 4" xfId="19595"/>
    <cellStyle name="Fountain Input 7 2 2 2_4F" xfId="19596"/>
    <cellStyle name="Fountain Input 7 2 2 3" xfId="3621"/>
    <cellStyle name="Fountain Input 7 2 2 3 2" xfId="3622"/>
    <cellStyle name="Fountain Input 7 2 2 3 2 2" xfId="19597"/>
    <cellStyle name="Fountain Input 7 2 2 3 2 3" xfId="19598"/>
    <cellStyle name="Fountain Input 7 2 2 3 2_4F" xfId="19599"/>
    <cellStyle name="Fountain Input 7 2 2 3 3" xfId="19600"/>
    <cellStyle name="Fountain Input 7 2 2 3 4" xfId="19601"/>
    <cellStyle name="Fountain Input 7 2 2 3 5" xfId="19602"/>
    <cellStyle name="Fountain Input 7 2 2 3_4F" xfId="19603"/>
    <cellStyle name="Fountain Input 7 2 2 4" xfId="19604"/>
    <cellStyle name="Fountain Input 7 2 2 5" xfId="19605"/>
    <cellStyle name="Fountain Input 7 2 2_4F" xfId="19606"/>
    <cellStyle name="Fountain Input 7 2 3" xfId="3623"/>
    <cellStyle name="Fountain Input 7 2 3 2" xfId="3624"/>
    <cellStyle name="Fountain Input 7 2 3 2 2" xfId="3625"/>
    <cellStyle name="Fountain Input 7 2 3 2 2 2" xfId="3626"/>
    <cellStyle name="Fountain Input 7 2 3 2 2 2 2" xfId="19607"/>
    <cellStyle name="Fountain Input 7 2 3 2 2 2 3" xfId="19608"/>
    <cellStyle name="Fountain Input 7 2 3 2 2 2_4F" xfId="19609"/>
    <cellStyle name="Fountain Input 7 2 3 2 2 3" xfId="19610"/>
    <cellStyle name="Fountain Input 7 2 3 2 2 4" xfId="19611"/>
    <cellStyle name="Fountain Input 7 2 3 2 2 5" xfId="19612"/>
    <cellStyle name="Fountain Input 7 2 3 2 2_4F" xfId="19613"/>
    <cellStyle name="Fountain Input 7 2 3 2 3" xfId="19614"/>
    <cellStyle name="Fountain Input 7 2 3 2 4" xfId="19615"/>
    <cellStyle name="Fountain Input 7 2 3 2_4F" xfId="19616"/>
    <cellStyle name="Fountain Input 7 2 3 3" xfId="3627"/>
    <cellStyle name="Fountain Input 7 2 3 3 2" xfId="3628"/>
    <cellStyle name="Fountain Input 7 2 3 3 2 2" xfId="19617"/>
    <cellStyle name="Fountain Input 7 2 3 3 2 3" xfId="19618"/>
    <cellStyle name="Fountain Input 7 2 3 3 2_4F" xfId="19619"/>
    <cellStyle name="Fountain Input 7 2 3 3 3" xfId="19620"/>
    <cellStyle name="Fountain Input 7 2 3 3 4" xfId="19621"/>
    <cellStyle name="Fountain Input 7 2 3 3 5" xfId="19622"/>
    <cellStyle name="Fountain Input 7 2 3 3_4F" xfId="19623"/>
    <cellStyle name="Fountain Input 7 2 3 4" xfId="19624"/>
    <cellStyle name="Fountain Input 7 2 3 5" xfId="19625"/>
    <cellStyle name="Fountain Input 7 2 3_4F" xfId="19626"/>
    <cellStyle name="Fountain Input 7 2 4" xfId="3629"/>
    <cellStyle name="Fountain Input 7 2 4 2" xfId="3630"/>
    <cellStyle name="Fountain Input 7 2 4 2 2" xfId="3631"/>
    <cellStyle name="Fountain Input 7 2 4 2 2 2" xfId="3632"/>
    <cellStyle name="Fountain Input 7 2 4 2 2 2 2" xfId="19627"/>
    <cellStyle name="Fountain Input 7 2 4 2 2 2 3" xfId="19628"/>
    <cellStyle name="Fountain Input 7 2 4 2 2 2_4F" xfId="19629"/>
    <cellStyle name="Fountain Input 7 2 4 2 2 3" xfId="19630"/>
    <cellStyle name="Fountain Input 7 2 4 2 2 4" xfId="19631"/>
    <cellStyle name="Fountain Input 7 2 4 2 2 5" xfId="19632"/>
    <cellStyle name="Fountain Input 7 2 4 2 2_4F" xfId="19633"/>
    <cellStyle name="Fountain Input 7 2 4 2 3" xfId="19634"/>
    <cellStyle name="Fountain Input 7 2 4 2 4" xfId="19635"/>
    <cellStyle name="Fountain Input 7 2 4 2_4F" xfId="19636"/>
    <cellStyle name="Fountain Input 7 2 4 3" xfId="3633"/>
    <cellStyle name="Fountain Input 7 2 4 3 2" xfId="3634"/>
    <cellStyle name="Fountain Input 7 2 4 3 2 2" xfId="19637"/>
    <cellStyle name="Fountain Input 7 2 4 3 2 3" xfId="19638"/>
    <cellStyle name="Fountain Input 7 2 4 3 2_4F" xfId="19639"/>
    <cellStyle name="Fountain Input 7 2 4 3 3" xfId="19640"/>
    <cellStyle name="Fountain Input 7 2 4 3 4" xfId="19641"/>
    <cellStyle name="Fountain Input 7 2 4 3 5" xfId="19642"/>
    <cellStyle name="Fountain Input 7 2 4 3_4F" xfId="19643"/>
    <cellStyle name="Fountain Input 7 2 4 4" xfId="19644"/>
    <cellStyle name="Fountain Input 7 2 4 5" xfId="19645"/>
    <cellStyle name="Fountain Input 7 2 4_4F" xfId="19646"/>
    <cellStyle name="Fountain Input 7 2 5" xfId="3635"/>
    <cellStyle name="Fountain Input 7 2 5 2" xfId="3636"/>
    <cellStyle name="Fountain Input 7 2 5 2 2" xfId="3637"/>
    <cellStyle name="Fountain Input 7 2 5 2 2 2" xfId="3638"/>
    <cellStyle name="Fountain Input 7 2 5 2 2 2 2" xfId="19647"/>
    <cellStyle name="Fountain Input 7 2 5 2 2 2 3" xfId="19648"/>
    <cellStyle name="Fountain Input 7 2 5 2 2 2_4F" xfId="19649"/>
    <cellStyle name="Fountain Input 7 2 5 2 2 3" xfId="19650"/>
    <cellStyle name="Fountain Input 7 2 5 2 2 4" xfId="19651"/>
    <cellStyle name="Fountain Input 7 2 5 2 2 5" xfId="19652"/>
    <cellStyle name="Fountain Input 7 2 5 2 2_4F" xfId="19653"/>
    <cellStyle name="Fountain Input 7 2 5 2 3" xfId="19654"/>
    <cellStyle name="Fountain Input 7 2 5 2 4" xfId="19655"/>
    <cellStyle name="Fountain Input 7 2 5 2_4F" xfId="19656"/>
    <cellStyle name="Fountain Input 7 2 5 3" xfId="3639"/>
    <cellStyle name="Fountain Input 7 2 5 3 2" xfId="3640"/>
    <cellStyle name="Fountain Input 7 2 5 3 2 2" xfId="19657"/>
    <cellStyle name="Fountain Input 7 2 5 3 2 3" xfId="19658"/>
    <cellStyle name="Fountain Input 7 2 5 3 2_4F" xfId="19659"/>
    <cellStyle name="Fountain Input 7 2 5 3 3" xfId="19660"/>
    <cellStyle name="Fountain Input 7 2 5 3 4" xfId="19661"/>
    <cellStyle name="Fountain Input 7 2 5 3 5" xfId="19662"/>
    <cellStyle name="Fountain Input 7 2 5 3_4F" xfId="19663"/>
    <cellStyle name="Fountain Input 7 2 5 4" xfId="19664"/>
    <cellStyle name="Fountain Input 7 2 5 5" xfId="19665"/>
    <cellStyle name="Fountain Input 7 2 5_4F" xfId="19666"/>
    <cellStyle name="Fountain Input 7 2 6" xfId="3641"/>
    <cellStyle name="Fountain Input 7 2 6 2" xfId="3642"/>
    <cellStyle name="Fountain Input 7 2 6 2 2" xfId="3643"/>
    <cellStyle name="Fountain Input 7 2 6 2 2 2" xfId="3644"/>
    <cellStyle name="Fountain Input 7 2 6 2 2 2 2" xfId="19667"/>
    <cellStyle name="Fountain Input 7 2 6 2 2 2 3" xfId="19668"/>
    <cellStyle name="Fountain Input 7 2 6 2 2 2_4F" xfId="19669"/>
    <cellStyle name="Fountain Input 7 2 6 2 2 3" xfId="19670"/>
    <cellStyle name="Fountain Input 7 2 6 2 2 4" xfId="19671"/>
    <cellStyle name="Fountain Input 7 2 6 2 2 5" xfId="19672"/>
    <cellStyle name="Fountain Input 7 2 6 2 2_4F" xfId="19673"/>
    <cellStyle name="Fountain Input 7 2 6 2 3" xfId="19674"/>
    <cellStyle name="Fountain Input 7 2 6 2 4" xfId="19675"/>
    <cellStyle name="Fountain Input 7 2 6 2_4F" xfId="19676"/>
    <cellStyle name="Fountain Input 7 2 6 3" xfId="3645"/>
    <cellStyle name="Fountain Input 7 2 6 3 2" xfId="3646"/>
    <cellStyle name="Fountain Input 7 2 6 3 2 2" xfId="19677"/>
    <cellStyle name="Fountain Input 7 2 6 3 2 3" xfId="19678"/>
    <cellStyle name="Fountain Input 7 2 6 3 2_4F" xfId="19679"/>
    <cellStyle name="Fountain Input 7 2 6 3 3" xfId="19680"/>
    <cellStyle name="Fountain Input 7 2 6 3 4" xfId="19681"/>
    <cellStyle name="Fountain Input 7 2 6 3 5" xfId="19682"/>
    <cellStyle name="Fountain Input 7 2 6 3_4F" xfId="19683"/>
    <cellStyle name="Fountain Input 7 2 6 4" xfId="19684"/>
    <cellStyle name="Fountain Input 7 2 6 5" xfId="19685"/>
    <cellStyle name="Fountain Input 7 2 6_4F" xfId="19686"/>
    <cellStyle name="Fountain Input 7 2 7" xfId="3647"/>
    <cellStyle name="Fountain Input 7 2 7 2" xfId="3648"/>
    <cellStyle name="Fountain Input 7 2 7 2 2" xfId="3649"/>
    <cellStyle name="Fountain Input 7 2 7 2 2 2" xfId="19687"/>
    <cellStyle name="Fountain Input 7 2 7 2 2 3" xfId="19688"/>
    <cellStyle name="Fountain Input 7 2 7 2 2_4F" xfId="19689"/>
    <cellStyle name="Fountain Input 7 2 7 2 3" xfId="19690"/>
    <cellStyle name="Fountain Input 7 2 7 2 4" xfId="19691"/>
    <cellStyle name="Fountain Input 7 2 7 2 5" xfId="19692"/>
    <cellStyle name="Fountain Input 7 2 7 2_4F" xfId="19693"/>
    <cellStyle name="Fountain Input 7 2 7 3" xfId="19694"/>
    <cellStyle name="Fountain Input 7 2 7 4" xfId="19695"/>
    <cellStyle name="Fountain Input 7 2 7_4F" xfId="19696"/>
    <cellStyle name="Fountain Input 7 2 8" xfId="3650"/>
    <cellStyle name="Fountain Input 7 2 8 2" xfId="3651"/>
    <cellStyle name="Fountain Input 7 2 8 2 2" xfId="19697"/>
    <cellStyle name="Fountain Input 7 2 8 2 3" xfId="19698"/>
    <cellStyle name="Fountain Input 7 2 8 2_4F" xfId="19699"/>
    <cellStyle name="Fountain Input 7 2 8 3" xfId="19700"/>
    <cellStyle name="Fountain Input 7 2 8 4" xfId="19701"/>
    <cellStyle name="Fountain Input 7 2 8 5" xfId="19702"/>
    <cellStyle name="Fountain Input 7 2 8_4F" xfId="19703"/>
    <cellStyle name="Fountain Input 7 2 9" xfId="19704"/>
    <cellStyle name="Fountain Input 7 2_4F" xfId="19705"/>
    <cellStyle name="Fountain Input 7 3" xfId="3652"/>
    <cellStyle name="Fountain Input 7 3 10" xfId="19706"/>
    <cellStyle name="Fountain Input 7 3 2" xfId="3653"/>
    <cellStyle name="Fountain Input 7 3 2 2" xfId="3654"/>
    <cellStyle name="Fountain Input 7 3 2 2 2" xfId="3655"/>
    <cellStyle name="Fountain Input 7 3 2 2 2 2" xfId="3656"/>
    <cellStyle name="Fountain Input 7 3 2 2 2 2 2" xfId="19707"/>
    <cellStyle name="Fountain Input 7 3 2 2 2 2 3" xfId="19708"/>
    <cellStyle name="Fountain Input 7 3 2 2 2 2_4F" xfId="19709"/>
    <cellStyle name="Fountain Input 7 3 2 2 2 3" xfId="19710"/>
    <cellStyle name="Fountain Input 7 3 2 2 2 4" xfId="19711"/>
    <cellStyle name="Fountain Input 7 3 2 2 2 5" xfId="19712"/>
    <cellStyle name="Fountain Input 7 3 2 2 2_4F" xfId="19713"/>
    <cellStyle name="Fountain Input 7 3 2 2 3" xfId="19714"/>
    <cellStyle name="Fountain Input 7 3 2 2 4" xfId="19715"/>
    <cellStyle name="Fountain Input 7 3 2 2_4F" xfId="19716"/>
    <cellStyle name="Fountain Input 7 3 2 3" xfId="3657"/>
    <cellStyle name="Fountain Input 7 3 2 3 2" xfId="3658"/>
    <cellStyle name="Fountain Input 7 3 2 3 2 2" xfId="19717"/>
    <cellStyle name="Fountain Input 7 3 2 3 2 3" xfId="19718"/>
    <cellStyle name="Fountain Input 7 3 2 3 2_4F" xfId="19719"/>
    <cellStyle name="Fountain Input 7 3 2 3 3" xfId="19720"/>
    <cellStyle name="Fountain Input 7 3 2 3 4" xfId="19721"/>
    <cellStyle name="Fountain Input 7 3 2 3 5" xfId="19722"/>
    <cellStyle name="Fountain Input 7 3 2 3_4F" xfId="19723"/>
    <cellStyle name="Fountain Input 7 3 2 4" xfId="19724"/>
    <cellStyle name="Fountain Input 7 3 2 5" xfId="19725"/>
    <cellStyle name="Fountain Input 7 3 2_4F" xfId="19726"/>
    <cellStyle name="Fountain Input 7 3 3" xfId="3659"/>
    <cellStyle name="Fountain Input 7 3 3 2" xfId="3660"/>
    <cellStyle name="Fountain Input 7 3 3 2 2" xfId="3661"/>
    <cellStyle name="Fountain Input 7 3 3 2 2 2" xfId="3662"/>
    <cellStyle name="Fountain Input 7 3 3 2 2 2 2" xfId="19727"/>
    <cellStyle name="Fountain Input 7 3 3 2 2 2 3" xfId="19728"/>
    <cellStyle name="Fountain Input 7 3 3 2 2 2_4F" xfId="19729"/>
    <cellStyle name="Fountain Input 7 3 3 2 2 3" xfId="19730"/>
    <cellStyle name="Fountain Input 7 3 3 2 2 4" xfId="19731"/>
    <cellStyle name="Fountain Input 7 3 3 2 2 5" xfId="19732"/>
    <cellStyle name="Fountain Input 7 3 3 2 2_4F" xfId="19733"/>
    <cellStyle name="Fountain Input 7 3 3 2 3" xfId="19734"/>
    <cellStyle name="Fountain Input 7 3 3 2 4" xfId="19735"/>
    <cellStyle name="Fountain Input 7 3 3 2_4F" xfId="19736"/>
    <cellStyle name="Fountain Input 7 3 3 3" xfId="3663"/>
    <cellStyle name="Fountain Input 7 3 3 3 2" xfId="3664"/>
    <cellStyle name="Fountain Input 7 3 3 3 2 2" xfId="19737"/>
    <cellStyle name="Fountain Input 7 3 3 3 2 3" xfId="19738"/>
    <cellStyle name="Fountain Input 7 3 3 3 2_4F" xfId="19739"/>
    <cellStyle name="Fountain Input 7 3 3 3 3" xfId="19740"/>
    <cellStyle name="Fountain Input 7 3 3 3 4" xfId="19741"/>
    <cellStyle name="Fountain Input 7 3 3 3 5" xfId="19742"/>
    <cellStyle name="Fountain Input 7 3 3 3_4F" xfId="19743"/>
    <cellStyle name="Fountain Input 7 3 3 4" xfId="19744"/>
    <cellStyle name="Fountain Input 7 3 3 5" xfId="19745"/>
    <cellStyle name="Fountain Input 7 3 3_4F" xfId="19746"/>
    <cellStyle name="Fountain Input 7 3 4" xfId="3665"/>
    <cellStyle name="Fountain Input 7 3 4 2" xfId="3666"/>
    <cellStyle name="Fountain Input 7 3 4 2 2" xfId="3667"/>
    <cellStyle name="Fountain Input 7 3 4 2 2 2" xfId="3668"/>
    <cellStyle name="Fountain Input 7 3 4 2 2 2 2" xfId="19747"/>
    <cellStyle name="Fountain Input 7 3 4 2 2 2 3" xfId="19748"/>
    <cellStyle name="Fountain Input 7 3 4 2 2 2_4F" xfId="19749"/>
    <cellStyle name="Fountain Input 7 3 4 2 2 3" xfId="19750"/>
    <cellStyle name="Fountain Input 7 3 4 2 2 4" xfId="19751"/>
    <cellStyle name="Fountain Input 7 3 4 2 2 5" xfId="19752"/>
    <cellStyle name="Fountain Input 7 3 4 2 2_4F" xfId="19753"/>
    <cellStyle name="Fountain Input 7 3 4 2 3" xfId="19754"/>
    <cellStyle name="Fountain Input 7 3 4 2 4" xfId="19755"/>
    <cellStyle name="Fountain Input 7 3 4 2_4F" xfId="19756"/>
    <cellStyle name="Fountain Input 7 3 4 3" xfId="3669"/>
    <cellStyle name="Fountain Input 7 3 4 3 2" xfId="3670"/>
    <cellStyle name="Fountain Input 7 3 4 3 2 2" xfId="19757"/>
    <cellStyle name="Fountain Input 7 3 4 3 2 3" xfId="19758"/>
    <cellStyle name="Fountain Input 7 3 4 3 2_4F" xfId="19759"/>
    <cellStyle name="Fountain Input 7 3 4 3 3" xfId="19760"/>
    <cellStyle name="Fountain Input 7 3 4 3 4" xfId="19761"/>
    <cellStyle name="Fountain Input 7 3 4 3 5" xfId="19762"/>
    <cellStyle name="Fountain Input 7 3 4 3_4F" xfId="19763"/>
    <cellStyle name="Fountain Input 7 3 4 4" xfId="19764"/>
    <cellStyle name="Fountain Input 7 3 4 5" xfId="19765"/>
    <cellStyle name="Fountain Input 7 3 4_4F" xfId="19766"/>
    <cellStyle name="Fountain Input 7 3 5" xfId="3671"/>
    <cellStyle name="Fountain Input 7 3 5 2" xfId="3672"/>
    <cellStyle name="Fountain Input 7 3 5 2 2" xfId="3673"/>
    <cellStyle name="Fountain Input 7 3 5 2 2 2" xfId="3674"/>
    <cellStyle name="Fountain Input 7 3 5 2 2 2 2" xfId="19767"/>
    <cellStyle name="Fountain Input 7 3 5 2 2 2 3" xfId="19768"/>
    <cellStyle name="Fountain Input 7 3 5 2 2 2_4F" xfId="19769"/>
    <cellStyle name="Fountain Input 7 3 5 2 2 3" xfId="19770"/>
    <cellStyle name="Fountain Input 7 3 5 2 2 4" xfId="19771"/>
    <cellStyle name="Fountain Input 7 3 5 2 2 5" xfId="19772"/>
    <cellStyle name="Fountain Input 7 3 5 2 2_4F" xfId="19773"/>
    <cellStyle name="Fountain Input 7 3 5 2 3" xfId="19774"/>
    <cellStyle name="Fountain Input 7 3 5 2 4" xfId="19775"/>
    <cellStyle name="Fountain Input 7 3 5 2_4F" xfId="19776"/>
    <cellStyle name="Fountain Input 7 3 5 3" xfId="3675"/>
    <cellStyle name="Fountain Input 7 3 5 3 2" xfId="3676"/>
    <cellStyle name="Fountain Input 7 3 5 3 2 2" xfId="19777"/>
    <cellStyle name="Fountain Input 7 3 5 3 2 3" xfId="19778"/>
    <cellStyle name="Fountain Input 7 3 5 3 2_4F" xfId="19779"/>
    <cellStyle name="Fountain Input 7 3 5 3 3" xfId="19780"/>
    <cellStyle name="Fountain Input 7 3 5 3 4" xfId="19781"/>
    <cellStyle name="Fountain Input 7 3 5 3 5" xfId="19782"/>
    <cellStyle name="Fountain Input 7 3 5 3_4F" xfId="19783"/>
    <cellStyle name="Fountain Input 7 3 5 4" xfId="19784"/>
    <cellStyle name="Fountain Input 7 3 5 5" xfId="19785"/>
    <cellStyle name="Fountain Input 7 3 5_4F" xfId="19786"/>
    <cellStyle name="Fountain Input 7 3 6" xfId="3677"/>
    <cellStyle name="Fountain Input 7 3 6 2" xfId="3678"/>
    <cellStyle name="Fountain Input 7 3 6 2 2" xfId="3679"/>
    <cellStyle name="Fountain Input 7 3 6 2 2 2" xfId="3680"/>
    <cellStyle name="Fountain Input 7 3 6 2 2 2 2" xfId="19787"/>
    <cellStyle name="Fountain Input 7 3 6 2 2 2 3" xfId="19788"/>
    <cellStyle name="Fountain Input 7 3 6 2 2 2_4F" xfId="19789"/>
    <cellStyle name="Fountain Input 7 3 6 2 2 3" xfId="19790"/>
    <cellStyle name="Fountain Input 7 3 6 2 2 4" xfId="19791"/>
    <cellStyle name="Fountain Input 7 3 6 2 2 5" xfId="19792"/>
    <cellStyle name="Fountain Input 7 3 6 2 2_4F" xfId="19793"/>
    <cellStyle name="Fountain Input 7 3 6 2 3" xfId="19794"/>
    <cellStyle name="Fountain Input 7 3 6 2 4" xfId="19795"/>
    <cellStyle name="Fountain Input 7 3 6 2_4F" xfId="19796"/>
    <cellStyle name="Fountain Input 7 3 6 3" xfId="3681"/>
    <cellStyle name="Fountain Input 7 3 6 3 2" xfId="3682"/>
    <cellStyle name="Fountain Input 7 3 6 3 2 2" xfId="19797"/>
    <cellStyle name="Fountain Input 7 3 6 3 2 3" xfId="19798"/>
    <cellStyle name="Fountain Input 7 3 6 3 2_4F" xfId="19799"/>
    <cellStyle name="Fountain Input 7 3 6 3 3" xfId="19800"/>
    <cellStyle name="Fountain Input 7 3 6 3 4" xfId="19801"/>
    <cellStyle name="Fountain Input 7 3 6 3 5" xfId="19802"/>
    <cellStyle name="Fountain Input 7 3 6 3_4F" xfId="19803"/>
    <cellStyle name="Fountain Input 7 3 6 4" xfId="19804"/>
    <cellStyle name="Fountain Input 7 3 6 5" xfId="19805"/>
    <cellStyle name="Fountain Input 7 3 6_4F" xfId="19806"/>
    <cellStyle name="Fountain Input 7 3 7" xfId="3683"/>
    <cellStyle name="Fountain Input 7 3 7 2" xfId="3684"/>
    <cellStyle name="Fountain Input 7 3 7 2 2" xfId="3685"/>
    <cellStyle name="Fountain Input 7 3 7 2 2 2" xfId="19807"/>
    <cellStyle name="Fountain Input 7 3 7 2 2 3" xfId="19808"/>
    <cellStyle name="Fountain Input 7 3 7 2 2_4F" xfId="19809"/>
    <cellStyle name="Fountain Input 7 3 7 2 3" xfId="19810"/>
    <cellStyle name="Fountain Input 7 3 7 2 4" xfId="19811"/>
    <cellStyle name="Fountain Input 7 3 7 2 5" xfId="19812"/>
    <cellStyle name="Fountain Input 7 3 7 2_4F" xfId="19813"/>
    <cellStyle name="Fountain Input 7 3 7 3" xfId="19814"/>
    <cellStyle name="Fountain Input 7 3 7 4" xfId="19815"/>
    <cellStyle name="Fountain Input 7 3 7_4F" xfId="19816"/>
    <cellStyle name="Fountain Input 7 3 8" xfId="3686"/>
    <cellStyle name="Fountain Input 7 3 8 2" xfId="3687"/>
    <cellStyle name="Fountain Input 7 3 8 2 2" xfId="19817"/>
    <cellStyle name="Fountain Input 7 3 8 2 3" xfId="19818"/>
    <cellStyle name="Fountain Input 7 3 8 2_4F" xfId="19819"/>
    <cellStyle name="Fountain Input 7 3 8 3" xfId="19820"/>
    <cellStyle name="Fountain Input 7 3 8 4" xfId="19821"/>
    <cellStyle name="Fountain Input 7 3 8 5" xfId="19822"/>
    <cellStyle name="Fountain Input 7 3 8_4F" xfId="19823"/>
    <cellStyle name="Fountain Input 7 3 9" xfId="19824"/>
    <cellStyle name="Fountain Input 7 3_4F" xfId="19825"/>
    <cellStyle name="Fountain Input 7 4" xfId="3688"/>
    <cellStyle name="Fountain Input 7 4 10" xfId="19826"/>
    <cellStyle name="Fountain Input 7 4 2" xfId="3689"/>
    <cellStyle name="Fountain Input 7 4 2 2" xfId="3690"/>
    <cellStyle name="Fountain Input 7 4 2 2 2" xfId="3691"/>
    <cellStyle name="Fountain Input 7 4 2 2 2 2" xfId="3692"/>
    <cellStyle name="Fountain Input 7 4 2 2 2 2 2" xfId="19827"/>
    <cellStyle name="Fountain Input 7 4 2 2 2 2 3" xfId="19828"/>
    <cellStyle name="Fountain Input 7 4 2 2 2 2_4F" xfId="19829"/>
    <cellStyle name="Fountain Input 7 4 2 2 2 3" xfId="19830"/>
    <cellStyle name="Fountain Input 7 4 2 2 2 4" xfId="19831"/>
    <cellStyle name="Fountain Input 7 4 2 2 2 5" xfId="19832"/>
    <cellStyle name="Fountain Input 7 4 2 2 2_4F" xfId="19833"/>
    <cellStyle name="Fountain Input 7 4 2 2 3" xfId="19834"/>
    <cellStyle name="Fountain Input 7 4 2 2 4" xfId="19835"/>
    <cellStyle name="Fountain Input 7 4 2 2_4F" xfId="19836"/>
    <cellStyle name="Fountain Input 7 4 2 3" xfId="3693"/>
    <cellStyle name="Fountain Input 7 4 2 3 2" xfId="3694"/>
    <cellStyle name="Fountain Input 7 4 2 3 2 2" xfId="19837"/>
    <cellStyle name="Fountain Input 7 4 2 3 2 3" xfId="19838"/>
    <cellStyle name="Fountain Input 7 4 2 3 2_4F" xfId="19839"/>
    <cellStyle name="Fountain Input 7 4 2 3 3" xfId="19840"/>
    <cellStyle name="Fountain Input 7 4 2 3 4" xfId="19841"/>
    <cellStyle name="Fountain Input 7 4 2 3 5" xfId="19842"/>
    <cellStyle name="Fountain Input 7 4 2 3_4F" xfId="19843"/>
    <cellStyle name="Fountain Input 7 4 2 4" xfId="19844"/>
    <cellStyle name="Fountain Input 7 4 2 5" xfId="19845"/>
    <cellStyle name="Fountain Input 7 4 2_4F" xfId="19846"/>
    <cellStyle name="Fountain Input 7 4 3" xfId="3695"/>
    <cellStyle name="Fountain Input 7 4 3 2" xfId="3696"/>
    <cellStyle name="Fountain Input 7 4 3 2 2" xfId="3697"/>
    <cellStyle name="Fountain Input 7 4 3 2 2 2" xfId="3698"/>
    <cellStyle name="Fountain Input 7 4 3 2 2 2 2" xfId="19847"/>
    <cellStyle name="Fountain Input 7 4 3 2 2 2 3" xfId="19848"/>
    <cellStyle name="Fountain Input 7 4 3 2 2 2_4F" xfId="19849"/>
    <cellStyle name="Fountain Input 7 4 3 2 2 3" xfId="19850"/>
    <cellStyle name="Fountain Input 7 4 3 2 2 4" xfId="19851"/>
    <cellStyle name="Fountain Input 7 4 3 2 2 5" xfId="19852"/>
    <cellStyle name="Fountain Input 7 4 3 2 2_4F" xfId="19853"/>
    <cellStyle name="Fountain Input 7 4 3 2 3" xfId="19854"/>
    <cellStyle name="Fountain Input 7 4 3 2 4" xfId="19855"/>
    <cellStyle name="Fountain Input 7 4 3 2_4F" xfId="19856"/>
    <cellStyle name="Fountain Input 7 4 3 3" xfId="3699"/>
    <cellStyle name="Fountain Input 7 4 3 3 2" xfId="3700"/>
    <cellStyle name="Fountain Input 7 4 3 3 2 2" xfId="19857"/>
    <cellStyle name="Fountain Input 7 4 3 3 2 3" xfId="19858"/>
    <cellStyle name="Fountain Input 7 4 3 3 2_4F" xfId="19859"/>
    <cellStyle name="Fountain Input 7 4 3 3 3" xfId="19860"/>
    <cellStyle name="Fountain Input 7 4 3 3 4" xfId="19861"/>
    <cellStyle name="Fountain Input 7 4 3 3 5" xfId="19862"/>
    <cellStyle name="Fountain Input 7 4 3 3_4F" xfId="19863"/>
    <cellStyle name="Fountain Input 7 4 3 4" xfId="19864"/>
    <cellStyle name="Fountain Input 7 4 3 5" xfId="19865"/>
    <cellStyle name="Fountain Input 7 4 3_4F" xfId="19866"/>
    <cellStyle name="Fountain Input 7 4 4" xfId="3701"/>
    <cellStyle name="Fountain Input 7 4 4 2" xfId="3702"/>
    <cellStyle name="Fountain Input 7 4 4 2 2" xfId="3703"/>
    <cellStyle name="Fountain Input 7 4 4 2 2 2" xfId="3704"/>
    <cellStyle name="Fountain Input 7 4 4 2 2 2 2" xfId="19867"/>
    <cellStyle name="Fountain Input 7 4 4 2 2 2 3" xfId="19868"/>
    <cellStyle name="Fountain Input 7 4 4 2 2 2_4F" xfId="19869"/>
    <cellStyle name="Fountain Input 7 4 4 2 2 3" xfId="19870"/>
    <cellStyle name="Fountain Input 7 4 4 2 2 4" xfId="19871"/>
    <cellStyle name="Fountain Input 7 4 4 2 2 5" xfId="19872"/>
    <cellStyle name="Fountain Input 7 4 4 2 2_4F" xfId="19873"/>
    <cellStyle name="Fountain Input 7 4 4 2 3" xfId="19874"/>
    <cellStyle name="Fountain Input 7 4 4 2 4" xfId="19875"/>
    <cellStyle name="Fountain Input 7 4 4 2_4F" xfId="19876"/>
    <cellStyle name="Fountain Input 7 4 4 3" xfId="3705"/>
    <cellStyle name="Fountain Input 7 4 4 3 2" xfId="3706"/>
    <cellStyle name="Fountain Input 7 4 4 3 2 2" xfId="19877"/>
    <cellStyle name="Fountain Input 7 4 4 3 2 3" xfId="19878"/>
    <cellStyle name="Fountain Input 7 4 4 3 2_4F" xfId="19879"/>
    <cellStyle name="Fountain Input 7 4 4 3 3" xfId="19880"/>
    <cellStyle name="Fountain Input 7 4 4 3 4" xfId="19881"/>
    <cellStyle name="Fountain Input 7 4 4 3 5" xfId="19882"/>
    <cellStyle name="Fountain Input 7 4 4 3_4F" xfId="19883"/>
    <cellStyle name="Fountain Input 7 4 4 4" xfId="19884"/>
    <cellStyle name="Fountain Input 7 4 4 5" xfId="19885"/>
    <cellStyle name="Fountain Input 7 4 4_4F" xfId="19886"/>
    <cellStyle name="Fountain Input 7 4 5" xfId="3707"/>
    <cellStyle name="Fountain Input 7 4 5 2" xfId="3708"/>
    <cellStyle name="Fountain Input 7 4 5 2 2" xfId="3709"/>
    <cellStyle name="Fountain Input 7 4 5 2 2 2" xfId="3710"/>
    <cellStyle name="Fountain Input 7 4 5 2 2 2 2" xfId="19887"/>
    <cellStyle name="Fountain Input 7 4 5 2 2 2 3" xfId="19888"/>
    <cellStyle name="Fountain Input 7 4 5 2 2 2_4F" xfId="19889"/>
    <cellStyle name="Fountain Input 7 4 5 2 2 3" xfId="19890"/>
    <cellStyle name="Fountain Input 7 4 5 2 2 4" xfId="19891"/>
    <cellStyle name="Fountain Input 7 4 5 2 2 5" xfId="19892"/>
    <cellStyle name="Fountain Input 7 4 5 2 2_4F" xfId="19893"/>
    <cellStyle name="Fountain Input 7 4 5 2 3" xfId="19894"/>
    <cellStyle name="Fountain Input 7 4 5 2 4" xfId="19895"/>
    <cellStyle name="Fountain Input 7 4 5 2_4F" xfId="19896"/>
    <cellStyle name="Fountain Input 7 4 5 3" xfId="3711"/>
    <cellStyle name="Fountain Input 7 4 5 3 2" xfId="3712"/>
    <cellStyle name="Fountain Input 7 4 5 3 2 2" xfId="19897"/>
    <cellStyle name="Fountain Input 7 4 5 3 2 3" xfId="19898"/>
    <cellStyle name="Fountain Input 7 4 5 3 2_4F" xfId="19899"/>
    <cellStyle name="Fountain Input 7 4 5 3 3" xfId="19900"/>
    <cellStyle name="Fountain Input 7 4 5 3 4" xfId="19901"/>
    <cellStyle name="Fountain Input 7 4 5 3 5" xfId="19902"/>
    <cellStyle name="Fountain Input 7 4 5 3_4F" xfId="19903"/>
    <cellStyle name="Fountain Input 7 4 5 4" xfId="19904"/>
    <cellStyle name="Fountain Input 7 4 5 5" xfId="19905"/>
    <cellStyle name="Fountain Input 7 4 5_4F" xfId="19906"/>
    <cellStyle name="Fountain Input 7 4 6" xfId="3713"/>
    <cellStyle name="Fountain Input 7 4 6 2" xfId="3714"/>
    <cellStyle name="Fountain Input 7 4 6 2 2" xfId="3715"/>
    <cellStyle name="Fountain Input 7 4 6 2 2 2" xfId="3716"/>
    <cellStyle name="Fountain Input 7 4 6 2 2 2 2" xfId="19907"/>
    <cellStyle name="Fountain Input 7 4 6 2 2 2 3" xfId="19908"/>
    <cellStyle name="Fountain Input 7 4 6 2 2 2_4F" xfId="19909"/>
    <cellStyle name="Fountain Input 7 4 6 2 2 3" xfId="19910"/>
    <cellStyle name="Fountain Input 7 4 6 2 2 4" xfId="19911"/>
    <cellStyle name="Fountain Input 7 4 6 2 2 5" xfId="19912"/>
    <cellStyle name="Fountain Input 7 4 6 2 2_4F" xfId="19913"/>
    <cellStyle name="Fountain Input 7 4 6 2 3" xfId="19914"/>
    <cellStyle name="Fountain Input 7 4 6 2 4" xfId="19915"/>
    <cellStyle name="Fountain Input 7 4 6 2_4F" xfId="19916"/>
    <cellStyle name="Fountain Input 7 4 6 3" xfId="3717"/>
    <cellStyle name="Fountain Input 7 4 6 3 2" xfId="3718"/>
    <cellStyle name="Fountain Input 7 4 6 3 2 2" xfId="19917"/>
    <cellStyle name="Fountain Input 7 4 6 3 2 3" xfId="19918"/>
    <cellStyle name="Fountain Input 7 4 6 3 2_4F" xfId="19919"/>
    <cellStyle name="Fountain Input 7 4 6 3 3" xfId="19920"/>
    <cellStyle name="Fountain Input 7 4 6 3 4" xfId="19921"/>
    <cellStyle name="Fountain Input 7 4 6 3 5" xfId="19922"/>
    <cellStyle name="Fountain Input 7 4 6 3_4F" xfId="19923"/>
    <cellStyle name="Fountain Input 7 4 6 4" xfId="19924"/>
    <cellStyle name="Fountain Input 7 4 6 5" xfId="19925"/>
    <cellStyle name="Fountain Input 7 4 6_4F" xfId="19926"/>
    <cellStyle name="Fountain Input 7 4 7" xfId="3719"/>
    <cellStyle name="Fountain Input 7 4 7 2" xfId="3720"/>
    <cellStyle name="Fountain Input 7 4 7 2 2" xfId="3721"/>
    <cellStyle name="Fountain Input 7 4 7 2 2 2" xfId="19927"/>
    <cellStyle name="Fountain Input 7 4 7 2 2 3" xfId="19928"/>
    <cellStyle name="Fountain Input 7 4 7 2 2_4F" xfId="19929"/>
    <cellStyle name="Fountain Input 7 4 7 2 3" xfId="19930"/>
    <cellStyle name="Fountain Input 7 4 7 2 4" xfId="19931"/>
    <cellStyle name="Fountain Input 7 4 7 2 5" xfId="19932"/>
    <cellStyle name="Fountain Input 7 4 7 2_4F" xfId="19933"/>
    <cellStyle name="Fountain Input 7 4 7 3" xfId="19934"/>
    <cellStyle name="Fountain Input 7 4 7 4" xfId="19935"/>
    <cellStyle name="Fountain Input 7 4 7_4F" xfId="19936"/>
    <cellStyle name="Fountain Input 7 4 8" xfId="3722"/>
    <cellStyle name="Fountain Input 7 4 8 2" xfId="3723"/>
    <cellStyle name="Fountain Input 7 4 8 2 2" xfId="19937"/>
    <cellStyle name="Fountain Input 7 4 8 2 3" xfId="19938"/>
    <cellStyle name="Fountain Input 7 4 8 2_4F" xfId="19939"/>
    <cellStyle name="Fountain Input 7 4 8 3" xfId="19940"/>
    <cellStyle name="Fountain Input 7 4 8 4" xfId="19941"/>
    <cellStyle name="Fountain Input 7 4 8 5" xfId="19942"/>
    <cellStyle name="Fountain Input 7 4 8_4F" xfId="19943"/>
    <cellStyle name="Fountain Input 7 4 9" xfId="19944"/>
    <cellStyle name="Fountain Input 7 4_4F" xfId="19945"/>
    <cellStyle name="Fountain Input 7 5" xfId="3724"/>
    <cellStyle name="Fountain Input 7 5 10" xfId="19946"/>
    <cellStyle name="Fountain Input 7 5 2" xfId="3725"/>
    <cellStyle name="Fountain Input 7 5 2 2" xfId="3726"/>
    <cellStyle name="Fountain Input 7 5 2 2 2" xfId="3727"/>
    <cellStyle name="Fountain Input 7 5 2 2 2 2" xfId="3728"/>
    <cellStyle name="Fountain Input 7 5 2 2 2 2 2" xfId="19947"/>
    <cellStyle name="Fountain Input 7 5 2 2 2 2 3" xfId="19948"/>
    <cellStyle name="Fountain Input 7 5 2 2 2 2_4F" xfId="19949"/>
    <cellStyle name="Fountain Input 7 5 2 2 2 3" xfId="19950"/>
    <cellStyle name="Fountain Input 7 5 2 2 2 4" xfId="19951"/>
    <cellStyle name="Fountain Input 7 5 2 2 2 5" xfId="19952"/>
    <cellStyle name="Fountain Input 7 5 2 2 2_4F" xfId="19953"/>
    <cellStyle name="Fountain Input 7 5 2 2 3" xfId="19954"/>
    <cellStyle name="Fountain Input 7 5 2 2 4" xfId="19955"/>
    <cellStyle name="Fountain Input 7 5 2 2_4F" xfId="19956"/>
    <cellStyle name="Fountain Input 7 5 2 3" xfId="3729"/>
    <cellStyle name="Fountain Input 7 5 2 3 2" xfId="3730"/>
    <cellStyle name="Fountain Input 7 5 2 3 2 2" xfId="19957"/>
    <cellStyle name="Fountain Input 7 5 2 3 2 3" xfId="19958"/>
    <cellStyle name="Fountain Input 7 5 2 3 2_4F" xfId="19959"/>
    <cellStyle name="Fountain Input 7 5 2 3 3" xfId="19960"/>
    <cellStyle name="Fountain Input 7 5 2 3 4" xfId="19961"/>
    <cellStyle name="Fountain Input 7 5 2 3 5" xfId="19962"/>
    <cellStyle name="Fountain Input 7 5 2 3_4F" xfId="19963"/>
    <cellStyle name="Fountain Input 7 5 2 4" xfId="19964"/>
    <cellStyle name="Fountain Input 7 5 2 5" xfId="19965"/>
    <cellStyle name="Fountain Input 7 5 2_4F" xfId="19966"/>
    <cellStyle name="Fountain Input 7 5 3" xfId="3731"/>
    <cellStyle name="Fountain Input 7 5 3 2" xfId="3732"/>
    <cellStyle name="Fountain Input 7 5 3 2 2" xfId="3733"/>
    <cellStyle name="Fountain Input 7 5 3 2 2 2" xfId="3734"/>
    <cellStyle name="Fountain Input 7 5 3 2 2 2 2" xfId="19967"/>
    <cellStyle name="Fountain Input 7 5 3 2 2 2 3" xfId="19968"/>
    <cellStyle name="Fountain Input 7 5 3 2 2 2_4F" xfId="19969"/>
    <cellStyle name="Fountain Input 7 5 3 2 2 3" xfId="19970"/>
    <cellStyle name="Fountain Input 7 5 3 2 2 4" xfId="19971"/>
    <cellStyle name="Fountain Input 7 5 3 2 2 5" xfId="19972"/>
    <cellStyle name="Fountain Input 7 5 3 2 2_4F" xfId="19973"/>
    <cellStyle name="Fountain Input 7 5 3 2 3" xfId="19974"/>
    <cellStyle name="Fountain Input 7 5 3 2 4" xfId="19975"/>
    <cellStyle name="Fountain Input 7 5 3 2_4F" xfId="19976"/>
    <cellStyle name="Fountain Input 7 5 3 3" xfId="3735"/>
    <cellStyle name="Fountain Input 7 5 3 3 2" xfId="3736"/>
    <cellStyle name="Fountain Input 7 5 3 3 2 2" xfId="19977"/>
    <cellStyle name="Fountain Input 7 5 3 3 2 3" xfId="19978"/>
    <cellStyle name="Fountain Input 7 5 3 3 2_4F" xfId="19979"/>
    <cellStyle name="Fountain Input 7 5 3 3 3" xfId="19980"/>
    <cellStyle name="Fountain Input 7 5 3 3 4" xfId="19981"/>
    <cellStyle name="Fountain Input 7 5 3 3 5" xfId="19982"/>
    <cellStyle name="Fountain Input 7 5 3 3_4F" xfId="19983"/>
    <cellStyle name="Fountain Input 7 5 3 4" xfId="19984"/>
    <cellStyle name="Fountain Input 7 5 3 5" xfId="19985"/>
    <cellStyle name="Fountain Input 7 5 3_4F" xfId="19986"/>
    <cellStyle name="Fountain Input 7 5 4" xfId="3737"/>
    <cellStyle name="Fountain Input 7 5 4 2" xfId="3738"/>
    <cellStyle name="Fountain Input 7 5 4 2 2" xfId="3739"/>
    <cellStyle name="Fountain Input 7 5 4 2 2 2" xfId="3740"/>
    <cellStyle name="Fountain Input 7 5 4 2 2 2 2" xfId="19987"/>
    <cellStyle name="Fountain Input 7 5 4 2 2 2 3" xfId="19988"/>
    <cellStyle name="Fountain Input 7 5 4 2 2 2_4F" xfId="19989"/>
    <cellStyle name="Fountain Input 7 5 4 2 2 3" xfId="19990"/>
    <cellStyle name="Fountain Input 7 5 4 2 2 4" xfId="19991"/>
    <cellStyle name="Fountain Input 7 5 4 2 2 5" xfId="19992"/>
    <cellStyle name="Fountain Input 7 5 4 2 2_4F" xfId="19993"/>
    <cellStyle name="Fountain Input 7 5 4 2 3" xfId="19994"/>
    <cellStyle name="Fountain Input 7 5 4 2 4" xfId="19995"/>
    <cellStyle name="Fountain Input 7 5 4 2_4F" xfId="19996"/>
    <cellStyle name="Fountain Input 7 5 4 3" xfId="3741"/>
    <cellStyle name="Fountain Input 7 5 4 3 2" xfId="3742"/>
    <cellStyle name="Fountain Input 7 5 4 3 2 2" xfId="19997"/>
    <cellStyle name="Fountain Input 7 5 4 3 2 3" xfId="19998"/>
    <cellStyle name="Fountain Input 7 5 4 3 2_4F" xfId="19999"/>
    <cellStyle name="Fountain Input 7 5 4 3 3" xfId="20000"/>
    <cellStyle name="Fountain Input 7 5 4 3 4" xfId="20001"/>
    <cellStyle name="Fountain Input 7 5 4 3 5" xfId="20002"/>
    <cellStyle name="Fountain Input 7 5 4 3_4F" xfId="20003"/>
    <cellStyle name="Fountain Input 7 5 4 4" xfId="20004"/>
    <cellStyle name="Fountain Input 7 5 4 5" xfId="20005"/>
    <cellStyle name="Fountain Input 7 5 4_4F" xfId="20006"/>
    <cellStyle name="Fountain Input 7 5 5" xfId="3743"/>
    <cellStyle name="Fountain Input 7 5 5 2" xfId="3744"/>
    <cellStyle name="Fountain Input 7 5 5 2 2" xfId="3745"/>
    <cellStyle name="Fountain Input 7 5 5 2 2 2" xfId="3746"/>
    <cellStyle name="Fountain Input 7 5 5 2 2 2 2" xfId="20007"/>
    <cellStyle name="Fountain Input 7 5 5 2 2 2 3" xfId="20008"/>
    <cellStyle name="Fountain Input 7 5 5 2 2 2_4F" xfId="20009"/>
    <cellStyle name="Fountain Input 7 5 5 2 2 3" xfId="20010"/>
    <cellStyle name="Fountain Input 7 5 5 2 2 4" xfId="20011"/>
    <cellStyle name="Fountain Input 7 5 5 2 2 5" xfId="20012"/>
    <cellStyle name="Fountain Input 7 5 5 2 2_4F" xfId="20013"/>
    <cellStyle name="Fountain Input 7 5 5 2 3" xfId="20014"/>
    <cellStyle name="Fountain Input 7 5 5 2 4" xfId="20015"/>
    <cellStyle name="Fountain Input 7 5 5 2_4F" xfId="20016"/>
    <cellStyle name="Fountain Input 7 5 5 3" xfId="3747"/>
    <cellStyle name="Fountain Input 7 5 5 3 2" xfId="3748"/>
    <cellStyle name="Fountain Input 7 5 5 3 2 2" xfId="20017"/>
    <cellStyle name="Fountain Input 7 5 5 3 2 3" xfId="20018"/>
    <cellStyle name="Fountain Input 7 5 5 3 2_4F" xfId="20019"/>
    <cellStyle name="Fountain Input 7 5 5 3 3" xfId="20020"/>
    <cellStyle name="Fountain Input 7 5 5 3 4" xfId="20021"/>
    <cellStyle name="Fountain Input 7 5 5 3 5" xfId="20022"/>
    <cellStyle name="Fountain Input 7 5 5 3_4F" xfId="20023"/>
    <cellStyle name="Fountain Input 7 5 5 4" xfId="20024"/>
    <cellStyle name="Fountain Input 7 5 5 5" xfId="20025"/>
    <cellStyle name="Fountain Input 7 5 5_4F" xfId="20026"/>
    <cellStyle name="Fountain Input 7 5 6" xfId="3749"/>
    <cellStyle name="Fountain Input 7 5 6 2" xfId="3750"/>
    <cellStyle name="Fountain Input 7 5 6 2 2" xfId="3751"/>
    <cellStyle name="Fountain Input 7 5 6 2 2 2" xfId="3752"/>
    <cellStyle name="Fountain Input 7 5 6 2 2 2 2" xfId="20027"/>
    <cellStyle name="Fountain Input 7 5 6 2 2 2 3" xfId="20028"/>
    <cellStyle name="Fountain Input 7 5 6 2 2 2_4F" xfId="20029"/>
    <cellStyle name="Fountain Input 7 5 6 2 2 3" xfId="20030"/>
    <cellStyle name="Fountain Input 7 5 6 2 2 4" xfId="20031"/>
    <cellStyle name="Fountain Input 7 5 6 2 2 5" xfId="20032"/>
    <cellStyle name="Fountain Input 7 5 6 2 2_4F" xfId="20033"/>
    <cellStyle name="Fountain Input 7 5 6 2 3" xfId="20034"/>
    <cellStyle name="Fountain Input 7 5 6 2 4" xfId="20035"/>
    <cellStyle name="Fountain Input 7 5 6 2_4F" xfId="20036"/>
    <cellStyle name="Fountain Input 7 5 6 3" xfId="3753"/>
    <cellStyle name="Fountain Input 7 5 6 3 2" xfId="3754"/>
    <cellStyle name="Fountain Input 7 5 6 3 2 2" xfId="20037"/>
    <cellStyle name="Fountain Input 7 5 6 3 2 3" xfId="20038"/>
    <cellStyle name="Fountain Input 7 5 6 3 2_4F" xfId="20039"/>
    <cellStyle name="Fountain Input 7 5 6 3 3" xfId="20040"/>
    <cellStyle name="Fountain Input 7 5 6 3 4" xfId="20041"/>
    <cellStyle name="Fountain Input 7 5 6 3 5" xfId="20042"/>
    <cellStyle name="Fountain Input 7 5 6 3_4F" xfId="20043"/>
    <cellStyle name="Fountain Input 7 5 6 4" xfId="20044"/>
    <cellStyle name="Fountain Input 7 5 6 5" xfId="20045"/>
    <cellStyle name="Fountain Input 7 5 6_4F" xfId="20046"/>
    <cellStyle name="Fountain Input 7 5 7" xfId="3755"/>
    <cellStyle name="Fountain Input 7 5 7 2" xfId="3756"/>
    <cellStyle name="Fountain Input 7 5 7 2 2" xfId="3757"/>
    <cellStyle name="Fountain Input 7 5 7 2 2 2" xfId="20047"/>
    <cellStyle name="Fountain Input 7 5 7 2 2 3" xfId="20048"/>
    <cellStyle name="Fountain Input 7 5 7 2 2_4F" xfId="20049"/>
    <cellStyle name="Fountain Input 7 5 7 2 3" xfId="20050"/>
    <cellStyle name="Fountain Input 7 5 7 2 4" xfId="20051"/>
    <cellStyle name="Fountain Input 7 5 7 2 5" xfId="20052"/>
    <cellStyle name="Fountain Input 7 5 7 2_4F" xfId="20053"/>
    <cellStyle name="Fountain Input 7 5 7 3" xfId="20054"/>
    <cellStyle name="Fountain Input 7 5 7 4" xfId="20055"/>
    <cellStyle name="Fountain Input 7 5 7_4F" xfId="20056"/>
    <cellStyle name="Fountain Input 7 5 8" xfId="3758"/>
    <cellStyle name="Fountain Input 7 5 8 2" xfId="3759"/>
    <cellStyle name="Fountain Input 7 5 8 2 2" xfId="20057"/>
    <cellStyle name="Fountain Input 7 5 8 2 3" xfId="20058"/>
    <cellStyle name="Fountain Input 7 5 8 2_4F" xfId="20059"/>
    <cellStyle name="Fountain Input 7 5 8 3" xfId="20060"/>
    <cellStyle name="Fountain Input 7 5 8 4" xfId="20061"/>
    <cellStyle name="Fountain Input 7 5 8 5" xfId="20062"/>
    <cellStyle name="Fountain Input 7 5 8_4F" xfId="20063"/>
    <cellStyle name="Fountain Input 7 5 9" xfId="20064"/>
    <cellStyle name="Fountain Input 7 5_4F" xfId="20065"/>
    <cellStyle name="Fountain Input 7 6" xfId="3760"/>
    <cellStyle name="Fountain Input 7 6 2" xfId="3761"/>
    <cellStyle name="Fountain Input 7 6 2 2" xfId="3762"/>
    <cellStyle name="Fountain Input 7 6 2 2 2" xfId="3763"/>
    <cellStyle name="Fountain Input 7 6 2 2 2 2" xfId="20066"/>
    <cellStyle name="Fountain Input 7 6 2 2 2 3" xfId="20067"/>
    <cellStyle name="Fountain Input 7 6 2 2 2_4F" xfId="20068"/>
    <cellStyle name="Fountain Input 7 6 2 2 3" xfId="20069"/>
    <cellStyle name="Fountain Input 7 6 2 2 4" xfId="20070"/>
    <cellStyle name="Fountain Input 7 6 2 2 5" xfId="20071"/>
    <cellStyle name="Fountain Input 7 6 2 2_4F" xfId="20072"/>
    <cellStyle name="Fountain Input 7 6 2 3" xfId="20073"/>
    <cellStyle name="Fountain Input 7 6 2 4" xfId="20074"/>
    <cellStyle name="Fountain Input 7 6 2_4F" xfId="20075"/>
    <cellStyle name="Fountain Input 7 6 3" xfId="3764"/>
    <cellStyle name="Fountain Input 7 6 3 2" xfId="3765"/>
    <cellStyle name="Fountain Input 7 6 3 2 2" xfId="20076"/>
    <cellStyle name="Fountain Input 7 6 3 2 3" xfId="20077"/>
    <cellStyle name="Fountain Input 7 6 3 2_4F" xfId="20078"/>
    <cellStyle name="Fountain Input 7 6 3 3" xfId="20079"/>
    <cellStyle name="Fountain Input 7 6 3 4" xfId="20080"/>
    <cellStyle name="Fountain Input 7 6 3 5" xfId="20081"/>
    <cellStyle name="Fountain Input 7 6 3_4F" xfId="20082"/>
    <cellStyle name="Fountain Input 7 6 4" xfId="20083"/>
    <cellStyle name="Fountain Input 7 6 5" xfId="20084"/>
    <cellStyle name="Fountain Input 7 6_4F" xfId="20085"/>
    <cellStyle name="Fountain Input 7 7" xfId="3766"/>
    <cellStyle name="Fountain Input 7 7 2" xfId="3767"/>
    <cellStyle name="Fountain Input 7 7 2 2" xfId="3768"/>
    <cellStyle name="Fountain Input 7 7 2 2 2" xfId="3769"/>
    <cellStyle name="Fountain Input 7 7 2 2 2 2" xfId="20086"/>
    <cellStyle name="Fountain Input 7 7 2 2 2 3" xfId="20087"/>
    <cellStyle name="Fountain Input 7 7 2 2 2_4F" xfId="20088"/>
    <cellStyle name="Fountain Input 7 7 2 2 3" xfId="20089"/>
    <cellStyle name="Fountain Input 7 7 2 2 4" xfId="20090"/>
    <cellStyle name="Fountain Input 7 7 2 2 5" xfId="20091"/>
    <cellStyle name="Fountain Input 7 7 2 2_4F" xfId="20092"/>
    <cellStyle name="Fountain Input 7 7 2 3" xfId="20093"/>
    <cellStyle name="Fountain Input 7 7 2 4" xfId="20094"/>
    <cellStyle name="Fountain Input 7 7 2_4F" xfId="20095"/>
    <cellStyle name="Fountain Input 7 7 3" xfId="3770"/>
    <cellStyle name="Fountain Input 7 7 3 2" xfId="3771"/>
    <cellStyle name="Fountain Input 7 7 3 2 2" xfId="20096"/>
    <cellStyle name="Fountain Input 7 7 3 2 3" xfId="20097"/>
    <cellStyle name="Fountain Input 7 7 3 2_4F" xfId="20098"/>
    <cellStyle name="Fountain Input 7 7 3 3" xfId="20099"/>
    <cellStyle name="Fountain Input 7 7 3 4" xfId="20100"/>
    <cellStyle name="Fountain Input 7 7 3 5" xfId="20101"/>
    <cellStyle name="Fountain Input 7 7 3_4F" xfId="20102"/>
    <cellStyle name="Fountain Input 7 7 4" xfId="20103"/>
    <cellStyle name="Fountain Input 7 7 5" xfId="20104"/>
    <cellStyle name="Fountain Input 7 7_4F" xfId="20105"/>
    <cellStyle name="Fountain Input 7 8" xfId="3772"/>
    <cellStyle name="Fountain Input 7 8 2" xfId="3773"/>
    <cellStyle name="Fountain Input 7 8 2 2" xfId="3774"/>
    <cellStyle name="Fountain Input 7 8 2 2 2" xfId="3775"/>
    <cellStyle name="Fountain Input 7 8 2 2 2 2" xfId="20106"/>
    <cellStyle name="Fountain Input 7 8 2 2 2 3" xfId="20107"/>
    <cellStyle name="Fountain Input 7 8 2 2 2_4F" xfId="20108"/>
    <cellStyle name="Fountain Input 7 8 2 2 3" xfId="20109"/>
    <cellStyle name="Fountain Input 7 8 2 2 4" xfId="20110"/>
    <cellStyle name="Fountain Input 7 8 2 2 5" xfId="20111"/>
    <cellStyle name="Fountain Input 7 8 2 2_4F" xfId="20112"/>
    <cellStyle name="Fountain Input 7 8 2 3" xfId="20113"/>
    <cellStyle name="Fountain Input 7 8 2 4" xfId="20114"/>
    <cellStyle name="Fountain Input 7 8 2_4F" xfId="20115"/>
    <cellStyle name="Fountain Input 7 8 3" xfId="3776"/>
    <cellStyle name="Fountain Input 7 8 3 2" xfId="3777"/>
    <cellStyle name="Fountain Input 7 8 3 2 2" xfId="20116"/>
    <cellStyle name="Fountain Input 7 8 3 2 3" xfId="20117"/>
    <cellStyle name="Fountain Input 7 8 3 2_4F" xfId="20118"/>
    <cellStyle name="Fountain Input 7 8 3 3" xfId="20119"/>
    <cellStyle name="Fountain Input 7 8 3 4" xfId="20120"/>
    <cellStyle name="Fountain Input 7 8 3 5" xfId="20121"/>
    <cellStyle name="Fountain Input 7 8 3_4F" xfId="20122"/>
    <cellStyle name="Fountain Input 7 8 4" xfId="20123"/>
    <cellStyle name="Fountain Input 7 8 5" xfId="20124"/>
    <cellStyle name="Fountain Input 7 8_4F" xfId="20125"/>
    <cellStyle name="Fountain Input 7 9" xfId="3778"/>
    <cellStyle name="Fountain Input 7 9 2" xfId="3779"/>
    <cellStyle name="Fountain Input 7 9 2 2" xfId="3780"/>
    <cellStyle name="Fountain Input 7 9 2 2 2" xfId="3781"/>
    <cellStyle name="Fountain Input 7 9 2 2 2 2" xfId="20126"/>
    <cellStyle name="Fountain Input 7 9 2 2 2 3" xfId="20127"/>
    <cellStyle name="Fountain Input 7 9 2 2 2_4F" xfId="20128"/>
    <cellStyle name="Fountain Input 7 9 2 2 3" xfId="20129"/>
    <cellStyle name="Fountain Input 7 9 2 2 4" xfId="20130"/>
    <cellStyle name="Fountain Input 7 9 2 2 5" xfId="20131"/>
    <cellStyle name="Fountain Input 7 9 2 2_4F" xfId="20132"/>
    <cellStyle name="Fountain Input 7 9 2 3" xfId="20133"/>
    <cellStyle name="Fountain Input 7 9 2 4" xfId="20134"/>
    <cellStyle name="Fountain Input 7 9 2_4F" xfId="20135"/>
    <cellStyle name="Fountain Input 7 9 3" xfId="3782"/>
    <cellStyle name="Fountain Input 7 9 3 2" xfId="3783"/>
    <cellStyle name="Fountain Input 7 9 3 2 2" xfId="20136"/>
    <cellStyle name="Fountain Input 7 9 3 2 3" xfId="20137"/>
    <cellStyle name="Fountain Input 7 9 3 2_4F" xfId="20138"/>
    <cellStyle name="Fountain Input 7 9 3 3" xfId="20139"/>
    <cellStyle name="Fountain Input 7 9 3 4" xfId="20140"/>
    <cellStyle name="Fountain Input 7 9 3 5" xfId="20141"/>
    <cellStyle name="Fountain Input 7 9 3_4F" xfId="20142"/>
    <cellStyle name="Fountain Input 7 9 4" xfId="20143"/>
    <cellStyle name="Fountain Input 7 9 5" xfId="20144"/>
    <cellStyle name="Fountain Input 7 9_4F" xfId="20145"/>
    <cellStyle name="Fountain Input 7_4F" xfId="20146"/>
    <cellStyle name="Fountain Input 8" xfId="3784"/>
    <cellStyle name="Fountain Input 8 10" xfId="3785"/>
    <cellStyle name="Fountain Input 8 10 2" xfId="3786"/>
    <cellStyle name="Fountain Input 8 10 2 2" xfId="3787"/>
    <cellStyle name="Fountain Input 8 10 2 2 2" xfId="3788"/>
    <cellStyle name="Fountain Input 8 10 2 2 2 2" xfId="20147"/>
    <cellStyle name="Fountain Input 8 10 2 2 2 3" xfId="20148"/>
    <cellStyle name="Fountain Input 8 10 2 2 2_4F" xfId="20149"/>
    <cellStyle name="Fountain Input 8 10 2 2 3" xfId="20150"/>
    <cellStyle name="Fountain Input 8 10 2 2 4" xfId="20151"/>
    <cellStyle name="Fountain Input 8 10 2 2 5" xfId="20152"/>
    <cellStyle name="Fountain Input 8 10 2 2_4F" xfId="20153"/>
    <cellStyle name="Fountain Input 8 10 2 3" xfId="20154"/>
    <cellStyle name="Fountain Input 8 10 2 4" xfId="20155"/>
    <cellStyle name="Fountain Input 8 10 2_4F" xfId="20156"/>
    <cellStyle name="Fountain Input 8 10 3" xfId="3789"/>
    <cellStyle name="Fountain Input 8 10 3 2" xfId="3790"/>
    <cellStyle name="Fountain Input 8 10 3 2 2" xfId="20157"/>
    <cellStyle name="Fountain Input 8 10 3 2 3" xfId="20158"/>
    <cellStyle name="Fountain Input 8 10 3 2_4F" xfId="20159"/>
    <cellStyle name="Fountain Input 8 10 3 3" xfId="20160"/>
    <cellStyle name="Fountain Input 8 10 3 4" xfId="20161"/>
    <cellStyle name="Fountain Input 8 10 3 5" xfId="20162"/>
    <cellStyle name="Fountain Input 8 10 3_4F" xfId="20163"/>
    <cellStyle name="Fountain Input 8 10 4" xfId="20164"/>
    <cellStyle name="Fountain Input 8 10 5" xfId="20165"/>
    <cellStyle name="Fountain Input 8 10_4F" xfId="20166"/>
    <cellStyle name="Fountain Input 8 11" xfId="3791"/>
    <cellStyle name="Fountain Input 8 11 2" xfId="3792"/>
    <cellStyle name="Fountain Input 8 11 2 2" xfId="3793"/>
    <cellStyle name="Fountain Input 8 11 2 2 2" xfId="3794"/>
    <cellStyle name="Fountain Input 8 11 2 2 2 2" xfId="20167"/>
    <cellStyle name="Fountain Input 8 11 2 2 2 3" xfId="20168"/>
    <cellStyle name="Fountain Input 8 11 2 2 2_4F" xfId="20169"/>
    <cellStyle name="Fountain Input 8 11 2 2 3" xfId="20170"/>
    <cellStyle name="Fountain Input 8 11 2 2 4" xfId="20171"/>
    <cellStyle name="Fountain Input 8 11 2 2 5" xfId="20172"/>
    <cellStyle name="Fountain Input 8 11 2 2_4F" xfId="20173"/>
    <cellStyle name="Fountain Input 8 11 2 3" xfId="20174"/>
    <cellStyle name="Fountain Input 8 11 2 4" xfId="20175"/>
    <cellStyle name="Fountain Input 8 11 2_4F" xfId="20176"/>
    <cellStyle name="Fountain Input 8 11 3" xfId="3795"/>
    <cellStyle name="Fountain Input 8 11 3 2" xfId="3796"/>
    <cellStyle name="Fountain Input 8 11 3 2 2" xfId="20177"/>
    <cellStyle name="Fountain Input 8 11 3 2 3" xfId="20178"/>
    <cellStyle name="Fountain Input 8 11 3 2_4F" xfId="20179"/>
    <cellStyle name="Fountain Input 8 11 3 3" xfId="20180"/>
    <cellStyle name="Fountain Input 8 11 3 4" xfId="20181"/>
    <cellStyle name="Fountain Input 8 11 3 5" xfId="20182"/>
    <cellStyle name="Fountain Input 8 11 3_4F" xfId="20183"/>
    <cellStyle name="Fountain Input 8 11 4" xfId="20184"/>
    <cellStyle name="Fountain Input 8 11 5" xfId="20185"/>
    <cellStyle name="Fountain Input 8 11_4F" xfId="20186"/>
    <cellStyle name="Fountain Input 8 12" xfId="3797"/>
    <cellStyle name="Fountain Input 8 12 2" xfId="3798"/>
    <cellStyle name="Fountain Input 8 12 2 2" xfId="3799"/>
    <cellStyle name="Fountain Input 8 12 2 2 2" xfId="20187"/>
    <cellStyle name="Fountain Input 8 12 2 2 3" xfId="20188"/>
    <cellStyle name="Fountain Input 8 12 2 2_4F" xfId="20189"/>
    <cellStyle name="Fountain Input 8 12 2 3" xfId="20190"/>
    <cellStyle name="Fountain Input 8 12 2 4" xfId="20191"/>
    <cellStyle name="Fountain Input 8 12 2 5" xfId="20192"/>
    <cellStyle name="Fountain Input 8 12 2_4F" xfId="20193"/>
    <cellStyle name="Fountain Input 8 12 3" xfId="20194"/>
    <cellStyle name="Fountain Input 8 12 4" xfId="20195"/>
    <cellStyle name="Fountain Input 8 12_4F" xfId="20196"/>
    <cellStyle name="Fountain Input 8 13" xfId="3800"/>
    <cellStyle name="Fountain Input 8 13 2" xfId="3801"/>
    <cellStyle name="Fountain Input 8 13 2 2" xfId="20197"/>
    <cellStyle name="Fountain Input 8 13 2 3" xfId="20198"/>
    <cellStyle name="Fountain Input 8 13 2_4F" xfId="20199"/>
    <cellStyle name="Fountain Input 8 13 3" xfId="20200"/>
    <cellStyle name="Fountain Input 8 13 4" xfId="20201"/>
    <cellStyle name="Fountain Input 8 13 5" xfId="20202"/>
    <cellStyle name="Fountain Input 8 13_4F" xfId="20203"/>
    <cellStyle name="Fountain Input 8 14" xfId="20204"/>
    <cellStyle name="Fountain Input 8 15" xfId="20205"/>
    <cellStyle name="Fountain Input 8 2" xfId="3802"/>
    <cellStyle name="Fountain Input 8 2 10" xfId="20206"/>
    <cellStyle name="Fountain Input 8 2 2" xfId="3803"/>
    <cellStyle name="Fountain Input 8 2 2 2" xfId="3804"/>
    <cellStyle name="Fountain Input 8 2 2 2 2" xfId="3805"/>
    <cellStyle name="Fountain Input 8 2 2 2 2 2" xfId="3806"/>
    <cellStyle name="Fountain Input 8 2 2 2 2 2 2" xfId="20207"/>
    <cellStyle name="Fountain Input 8 2 2 2 2 2 3" xfId="20208"/>
    <cellStyle name="Fountain Input 8 2 2 2 2 2_4F" xfId="20209"/>
    <cellStyle name="Fountain Input 8 2 2 2 2 3" xfId="20210"/>
    <cellStyle name="Fountain Input 8 2 2 2 2 4" xfId="20211"/>
    <cellStyle name="Fountain Input 8 2 2 2 2 5" xfId="20212"/>
    <cellStyle name="Fountain Input 8 2 2 2 2_4F" xfId="20213"/>
    <cellStyle name="Fountain Input 8 2 2 2 3" xfId="20214"/>
    <cellStyle name="Fountain Input 8 2 2 2 4" xfId="20215"/>
    <cellStyle name="Fountain Input 8 2 2 2_4F" xfId="20216"/>
    <cellStyle name="Fountain Input 8 2 2 3" xfId="3807"/>
    <cellStyle name="Fountain Input 8 2 2 3 2" xfId="3808"/>
    <cellStyle name="Fountain Input 8 2 2 3 2 2" xfId="20217"/>
    <cellStyle name="Fountain Input 8 2 2 3 2 3" xfId="20218"/>
    <cellStyle name="Fountain Input 8 2 2 3 2_4F" xfId="20219"/>
    <cellStyle name="Fountain Input 8 2 2 3 3" xfId="20220"/>
    <cellStyle name="Fountain Input 8 2 2 3 4" xfId="20221"/>
    <cellStyle name="Fountain Input 8 2 2 3 5" xfId="20222"/>
    <cellStyle name="Fountain Input 8 2 2 3_4F" xfId="20223"/>
    <cellStyle name="Fountain Input 8 2 2 4" xfId="20224"/>
    <cellStyle name="Fountain Input 8 2 2 5" xfId="20225"/>
    <cellStyle name="Fountain Input 8 2 2_4F" xfId="20226"/>
    <cellStyle name="Fountain Input 8 2 3" xfId="3809"/>
    <cellStyle name="Fountain Input 8 2 3 2" xfId="3810"/>
    <cellStyle name="Fountain Input 8 2 3 2 2" xfId="3811"/>
    <cellStyle name="Fountain Input 8 2 3 2 2 2" xfId="3812"/>
    <cellStyle name="Fountain Input 8 2 3 2 2 2 2" xfId="20227"/>
    <cellStyle name="Fountain Input 8 2 3 2 2 2 3" xfId="20228"/>
    <cellStyle name="Fountain Input 8 2 3 2 2 2_4F" xfId="20229"/>
    <cellStyle name="Fountain Input 8 2 3 2 2 3" xfId="20230"/>
    <cellStyle name="Fountain Input 8 2 3 2 2 4" xfId="20231"/>
    <cellStyle name="Fountain Input 8 2 3 2 2 5" xfId="20232"/>
    <cellStyle name="Fountain Input 8 2 3 2 2_4F" xfId="20233"/>
    <cellStyle name="Fountain Input 8 2 3 2 3" xfId="20234"/>
    <cellStyle name="Fountain Input 8 2 3 2 4" xfId="20235"/>
    <cellStyle name="Fountain Input 8 2 3 2_4F" xfId="20236"/>
    <cellStyle name="Fountain Input 8 2 3 3" xfId="3813"/>
    <cellStyle name="Fountain Input 8 2 3 3 2" xfId="3814"/>
    <cellStyle name="Fountain Input 8 2 3 3 2 2" xfId="20237"/>
    <cellStyle name="Fountain Input 8 2 3 3 2 3" xfId="20238"/>
    <cellStyle name="Fountain Input 8 2 3 3 2_4F" xfId="20239"/>
    <cellStyle name="Fountain Input 8 2 3 3 3" xfId="20240"/>
    <cellStyle name="Fountain Input 8 2 3 3 4" xfId="20241"/>
    <cellStyle name="Fountain Input 8 2 3 3 5" xfId="20242"/>
    <cellStyle name="Fountain Input 8 2 3 3_4F" xfId="20243"/>
    <cellStyle name="Fountain Input 8 2 3 4" xfId="20244"/>
    <cellStyle name="Fountain Input 8 2 3 5" xfId="20245"/>
    <cellStyle name="Fountain Input 8 2 3_4F" xfId="20246"/>
    <cellStyle name="Fountain Input 8 2 4" xfId="3815"/>
    <cellStyle name="Fountain Input 8 2 4 2" xfId="3816"/>
    <cellStyle name="Fountain Input 8 2 4 2 2" xfId="3817"/>
    <cellStyle name="Fountain Input 8 2 4 2 2 2" xfId="3818"/>
    <cellStyle name="Fountain Input 8 2 4 2 2 2 2" xfId="20247"/>
    <cellStyle name="Fountain Input 8 2 4 2 2 2 3" xfId="20248"/>
    <cellStyle name="Fountain Input 8 2 4 2 2 2_4F" xfId="20249"/>
    <cellStyle name="Fountain Input 8 2 4 2 2 3" xfId="20250"/>
    <cellStyle name="Fountain Input 8 2 4 2 2 4" xfId="20251"/>
    <cellStyle name="Fountain Input 8 2 4 2 2 5" xfId="20252"/>
    <cellStyle name="Fountain Input 8 2 4 2 2_4F" xfId="20253"/>
    <cellStyle name="Fountain Input 8 2 4 2 3" xfId="20254"/>
    <cellStyle name="Fountain Input 8 2 4 2 4" xfId="20255"/>
    <cellStyle name="Fountain Input 8 2 4 2_4F" xfId="20256"/>
    <cellStyle name="Fountain Input 8 2 4 3" xfId="3819"/>
    <cellStyle name="Fountain Input 8 2 4 3 2" xfId="3820"/>
    <cellStyle name="Fountain Input 8 2 4 3 2 2" xfId="20257"/>
    <cellStyle name="Fountain Input 8 2 4 3 2 3" xfId="20258"/>
    <cellStyle name="Fountain Input 8 2 4 3 2_4F" xfId="20259"/>
    <cellStyle name="Fountain Input 8 2 4 3 3" xfId="20260"/>
    <cellStyle name="Fountain Input 8 2 4 3 4" xfId="20261"/>
    <cellStyle name="Fountain Input 8 2 4 3 5" xfId="20262"/>
    <cellStyle name="Fountain Input 8 2 4 3_4F" xfId="20263"/>
    <cellStyle name="Fountain Input 8 2 4 4" xfId="20264"/>
    <cellStyle name="Fountain Input 8 2 4 5" xfId="20265"/>
    <cellStyle name="Fountain Input 8 2 4_4F" xfId="20266"/>
    <cellStyle name="Fountain Input 8 2 5" xfId="3821"/>
    <cellStyle name="Fountain Input 8 2 5 2" xfId="3822"/>
    <cellStyle name="Fountain Input 8 2 5 2 2" xfId="3823"/>
    <cellStyle name="Fountain Input 8 2 5 2 2 2" xfId="3824"/>
    <cellStyle name="Fountain Input 8 2 5 2 2 2 2" xfId="20267"/>
    <cellStyle name="Fountain Input 8 2 5 2 2 2 3" xfId="20268"/>
    <cellStyle name="Fountain Input 8 2 5 2 2 2_4F" xfId="20269"/>
    <cellStyle name="Fountain Input 8 2 5 2 2 3" xfId="20270"/>
    <cellStyle name="Fountain Input 8 2 5 2 2 4" xfId="20271"/>
    <cellStyle name="Fountain Input 8 2 5 2 2 5" xfId="20272"/>
    <cellStyle name="Fountain Input 8 2 5 2 2_4F" xfId="20273"/>
    <cellStyle name="Fountain Input 8 2 5 2 3" xfId="20274"/>
    <cellStyle name="Fountain Input 8 2 5 2 4" xfId="20275"/>
    <cellStyle name="Fountain Input 8 2 5 2_4F" xfId="20276"/>
    <cellStyle name="Fountain Input 8 2 5 3" xfId="3825"/>
    <cellStyle name="Fountain Input 8 2 5 3 2" xfId="3826"/>
    <cellStyle name="Fountain Input 8 2 5 3 2 2" xfId="20277"/>
    <cellStyle name="Fountain Input 8 2 5 3 2 3" xfId="20278"/>
    <cellStyle name="Fountain Input 8 2 5 3 2_4F" xfId="20279"/>
    <cellStyle name="Fountain Input 8 2 5 3 3" xfId="20280"/>
    <cellStyle name="Fountain Input 8 2 5 3 4" xfId="20281"/>
    <cellStyle name="Fountain Input 8 2 5 3 5" xfId="20282"/>
    <cellStyle name="Fountain Input 8 2 5 3_4F" xfId="20283"/>
    <cellStyle name="Fountain Input 8 2 5 4" xfId="20284"/>
    <cellStyle name="Fountain Input 8 2 5 5" xfId="20285"/>
    <cellStyle name="Fountain Input 8 2 5_4F" xfId="20286"/>
    <cellStyle name="Fountain Input 8 2 6" xfId="3827"/>
    <cellStyle name="Fountain Input 8 2 6 2" xfId="3828"/>
    <cellStyle name="Fountain Input 8 2 6 2 2" xfId="3829"/>
    <cellStyle name="Fountain Input 8 2 6 2 2 2" xfId="3830"/>
    <cellStyle name="Fountain Input 8 2 6 2 2 2 2" xfId="20287"/>
    <cellStyle name="Fountain Input 8 2 6 2 2 2 3" xfId="20288"/>
    <cellStyle name="Fountain Input 8 2 6 2 2 2_4F" xfId="20289"/>
    <cellStyle name="Fountain Input 8 2 6 2 2 3" xfId="20290"/>
    <cellStyle name="Fountain Input 8 2 6 2 2 4" xfId="20291"/>
    <cellStyle name="Fountain Input 8 2 6 2 2 5" xfId="20292"/>
    <cellStyle name="Fountain Input 8 2 6 2 2_4F" xfId="20293"/>
    <cellStyle name="Fountain Input 8 2 6 2 3" xfId="20294"/>
    <cellStyle name="Fountain Input 8 2 6 2 4" xfId="20295"/>
    <cellStyle name="Fountain Input 8 2 6 2_4F" xfId="20296"/>
    <cellStyle name="Fountain Input 8 2 6 3" xfId="3831"/>
    <cellStyle name="Fountain Input 8 2 6 3 2" xfId="3832"/>
    <cellStyle name="Fountain Input 8 2 6 3 2 2" xfId="20297"/>
    <cellStyle name="Fountain Input 8 2 6 3 2 3" xfId="20298"/>
    <cellStyle name="Fountain Input 8 2 6 3 2_4F" xfId="20299"/>
    <cellStyle name="Fountain Input 8 2 6 3 3" xfId="20300"/>
    <cellStyle name="Fountain Input 8 2 6 3 4" xfId="20301"/>
    <cellStyle name="Fountain Input 8 2 6 3 5" xfId="20302"/>
    <cellStyle name="Fountain Input 8 2 6 3_4F" xfId="20303"/>
    <cellStyle name="Fountain Input 8 2 6 4" xfId="20304"/>
    <cellStyle name="Fountain Input 8 2 6 5" xfId="20305"/>
    <cellStyle name="Fountain Input 8 2 6_4F" xfId="20306"/>
    <cellStyle name="Fountain Input 8 2 7" xfId="3833"/>
    <cellStyle name="Fountain Input 8 2 7 2" xfId="3834"/>
    <cellStyle name="Fountain Input 8 2 7 2 2" xfId="3835"/>
    <cellStyle name="Fountain Input 8 2 7 2 2 2" xfId="20307"/>
    <cellStyle name="Fountain Input 8 2 7 2 2 3" xfId="20308"/>
    <cellStyle name="Fountain Input 8 2 7 2 2_4F" xfId="20309"/>
    <cellStyle name="Fountain Input 8 2 7 2 3" xfId="20310"/>
    <cellStyle name="Fountain Input 8 2 7 2 4" xfId="20311"/>
    <cellStyle name="Fountain Input 8 2 7 2 5" xfId="20312"/>
    <cellStyle name="Fountain Input 8 2 7 2_4F" xfId="20313"/>
    <cellStyle name="Fountain Input 8 2 7 3" xfId="20314"/>
    <cellStyle name="Fountain Input 8 2 7 4" xfId="20315"/>
    <cellStyle name="Fountain Input 8 2 7_4F" xfId="20316"/>
    <cellStyle name="Fountain Input 8 2 8" xfId="3836"/>
    <cellStyle name="Fountain Input 8 2 8 2" xfId="3837"/>
    <cellStyle name="Fountain Input 8 2 8 2 2" xfId="20317"/>
    <cellStyle name="Fountain Input 8 2 8 2 3" xfId="20318"/>
    <cellStyle name="Fountain Input 8 2 8 2_4F" xfId="20319"/>
    <cellStyle name="Fountain Input 8 2 8 3" xfId="20320"/>
    <cellStyle name="Fountain Input 8 2 8 4" xfId="20321"/>
    <cellStyle name="Fountain Input 8 2 8 5" xfId="20322"/>
    <cellStyle name="Fountain Input 8 2 8_4F" xfId="20323"/>
    <cellStyle name="Fountain Input 8 2 9" xfId="20324"/>
    <cellStyle name="Fountain Input 8 2_4F" xfId="20325"/>
    <cellStyle name="Fountain Input 8 3" xfId="3838"/>
    <cellStyle name="Fountain Input 8 3 10" xfId="20326"/>
    <cellStyle name="Fountain Input 8 3 2" xfId="3839"/>
    <cellStyle name="Fountain Input 8 3 2 2" xfId="3840"/>
    <cellStyle name="Fountain Input 8 3 2 2 2" xfId="3841"/>
    <cellStyle name="Fountain Input 8 3 2 2 2 2" xfId="3842"/>
    <cellStyle name="Fountain Input 8 3 2 2 2 2 2" xfId="20327"/>
    <cellStyle name="Fountain Input 8 3 2 2 2 2 3" xfId="20328"/>
    <cellStyle name="Fountain Input 8 3 2 2 2 2_4F" xfId="20329"/>
    <cellStyle name="Fountain Input 8 3 2 2 2 3" xfId="20330"/>
    <cellStyle name="Fountain Input 8 3 2 2 2 4" xfId="20331"/>
    <cellStyle name="Fountain Input 8 3 2 2 2 5" xfId="20332"/>
    <cellStyle name="Fountain Input 8 3 2 2 2_4F" xfId="20333"/>
    <cellStyle name="Fountain Input 8 3 2 2 3" xfId="20334"/>
    <cellStyle name="Fountain Input 8 3 2 2 4" xfId="20335"/>
    <cellStyle name="Fountain Input 8 3 2 2_4F" xfId="20336"/>
    <cellStyle name="Fountain Input 8 3 2 3" xfId="3843"/>
    <cellStyle name="Fountain Input 8 3 2 3 2" xfId="3844"/>
    <cellStyle name="Fountain Input 8 3 2 3 2 2" xfId="20337"/>
    <cellStyle name="Fountain Input 8 3 2 3 2 3" xfId="20338"/>
    <cellStyle name="Fountain Input 8 3 2 3 2_4F" xfId="20339"/>
    <cellStyle name="Fountain Input 8 3 2 3 3" xfId="20340"/>
    <cellStyle name="Fountain Input 8 3 2 3 4" xfId="20341"/>
    <cellStyle name="Fountain Input 8 3 2 3 5" xfId="20342"/>
    <cellStyle name="Fountain Input 8 3 2 3_4F" xfId="20343"/>
    <cellStyle name="Fountain Input 8 3 2 4" xfId="20344"/>
    <cellStyle name="Fountain Input 8 3 2 5" xfId="20345"/>
    <cellStyle name="Fountain Input 8 3 2_4F" xfId="20346"/>
    <cellStyle name="Fountain Input 8 3 3" xfId="3845"/>
    <cellStyle name="Fountain Input 8 3 3 2" xfId="3846"/>
    <cellStyle name="Fountain Input 8 3 3 2 2" xfId="3847"/>
    <cellStyle name="Fountain Input 8 3 3 2 2 2" xfId="3848"/>
    <cellStyle name="Fountain Input 8 3 3 2 2 2 2" xfId="20347"/>
    <cellStyle name="Fountain Input 8 3 3 2 2 2 3" xfId="20348"/>
    <cellStyle name="Fountain Input 8 3 3 2 2 2_4F" xfId="20349"/>
    <cellStyle name="Fountain Input 8 3 3 2 2 3" xfId="20350"/>
    <cellStyle name="Fountain Input 8 3 3 2 2 4" xfId="20351"/>
    <cellStyle name="Fountain Input 8 3 3 2 2 5" xfId="20352"/>
    <cellStyle name="Fountain Input 8 3 3 2 2_4F" xfId="20353"/>
    <cellStyle name="Fountain Input 8 3 3 2 3" xfId="20354"/>
    <cellStyle name="Fountain Input 8 3 3 2 4" xfId="20355"/>
    <cellStyle name="Fountain Input 8 3 3 2_4F" xfId="20356"/>
    <cellStyle name="Fountain Input 8 3 3 3" xfId="3849"/>
    <cellStyle name="Fountain Input 8 3 3 3 2" xfId="3850"/>
    <cellStyle name="Fountain Input 8 3 3 3 2 2" xfId="20357"/>
    <cellStyle name="Fountain Input 8 3 3 3 2 3" xfId="20358"/>
    <cellStyle name="Fountain Input 8 3 3 3 2_4F" xfId="20359"/>
    <cellStyle name="Fountain Input 8 3 3 3 3" xfId="20360"/>
    <cellStyle name="Fountain Input 8 3 3 3 4" xfId="20361"/>
    <cellStyle name="Fountain Input 8 3 3 3 5" xfId="20362"/>
    <cellStyle name="Fountain Input 8 3 3 3_4F" xfId="20363"/>
    <cellStyle name="Fountain Input 8 3 3 4" xfId="20364"/>
    <cellStyle name="Fountain Input 8 3 3 5" xfId="20365"/>
    <cellStyle name="Fountain Input 8 3 3_4F" xfId="20366"/>
    <cellStyle name="Fountain Input 8 3 4" xfId="3851"/>
    <cellStyle name="Fountain Input 8 3 4 2" xfId="3852"/>
    <cellStyle name="Fountain Input 8 3 4 2 2" xfId="3853"/>
    <cellStyle name="Fountain Input 8 3 4 2 2 2" xfId="3854"/>
    <cellStyle name="Fountain Input 8 3 4 2 2 2 2" xfId="20367"/>
    <cellStyle name="Fountain Input 8 3 4 2 2 2 3" xfId="20368"/>
    <cellStyle name="Fountain Input 8 3 4 2 2 2_4F" xfId="20369"/>
    <cellStyle name="Fountain Input 8 3 4 2 2 3" xfId="20370"/>
    <cellStyle name="Fountain Input 8 3 4 2 2 4" xfId="20371"/>
    <cellStyle name="Fountain Input 8 3 4 2 2 5" xfId="20372"/>
    <cellStyle name="Fountain Input 8 3 4 2 2_4F" xfId="20373"/>
    <cellStyle name="Fountain Input 8 3 4 2 3" xfId="20374"/>
    <cellStyle name="Fountain Input 8 3 4 2 4" xfId="20375"/>
    <cellStyle name="Fountain Input 8 3 4 2_4F" xfId="20376"/>
    <cellStyle name="Fountain Input 8 3 4 3" xfId="3855"/>
    <cellStyle name="Fountain Input 8 3 4 3 2" xfId="3856"/>
    <cellStyle name="Fountain Input 8 3 4 3 2 2" xfId="20377"/>
    <cellStyle name="Fountain Input 8 3 4 3 2 3" xfId="20378"/>
    <cellStyle name="Fountain Input 8 3 4 3 2_4F" xfId="20379"/>
    <cellStyle name="Fountain Input 8 3 4 3 3" xfId="20380"/>
    <cellStyle name="Fountain Input 8 3 4 3 4" xfId="20381"/>
    <cellStyle name="Fountain Input 8 3 4 3 5" xfId="20382"/>
    <cellStyle name="Fountain Input 8 3 4 3_4F" xfId="20383"/>
    <cellStyle name="Fountain Input 8 3 4 4" xfId="20384"/>
    <cellStyle name="Fountain Input 8 3 4 5" xfId="20385"/>
    <cellStyle name="Fountain Input 8 3 4_4F" xfId="20386"/>
    <cellStyle name="Fountain Input 8 3 5" xfId="3857"/>
    <cellStyle name="Fountain Input 8 3 5 2" xfId="3858"/>
    <cellStyle name="Fountain Input 8 3 5 2 2" xfId="3859"/>
    <cellStyle name="Fountain Input 8 3 5 2 2 2" xfId="3860"/>
    <cellStyle name="Fountain Input 8 3 5 2 2 2 2" xfId="20387"/>
    <cellStyle name="Fountain Input 8 3 5 2 2 2 3" xfId="20388"/>
    <cellStyle name="Fountain Input 8 3 5 2 2 2_4F" xfId="20389"/>
    <cellStyle name="Fountain Input 8 3 5 2 2 3" xfId="20390"/>
    <cellStyle name="Fountain Input 8 3 5 2 2 4" xfId="20391"/>
    <cellStyle name="Fountain Input 8 3 5 2 2 5" xfId="20392"/>
    <cellStyle name="Fountain Input 8 3 5 2 2_4F" xfId="20393"/>
    <cellStyle name="Fountain Input 8 3 5 2 3" xfId="20394"/>
    <cellStyle name="Fountain Input 8 3 5 2 4" xfId="20395"/>
    <cellStyle name="Fountain Input 8 3 5 2_4F" xfId="20396"/>
    <cellStyle name="Fountain Input 8 3 5 3" xfId="3861"/>
    <cellStyle name="Fountain Input 8 3 5 3 2" xfId="3862"/>
    <cellStyle name="Fountain Input 8 3 5 3 2 2" xfId="20397"/>
    <cellStyle name="Fountain Input 8 3 5 3 2 3" xfId="20398"/>
    <cellStyle name="Fountain Input 8 3 5 3 2_4F" xfId="20399"/>
    <cellStyle name="Fountain Input 8 3 5 3 3" xfId="20400"/>
    <cellStyle name="Fountain Input 8 3 5 3 4" xfId="20401"/>
    <cellStyle name="Fountain Input 8 3 5 3 5" xfId="20402"/>
    <cellStyle name="Fountain Input 8 3 5 3_4F" xfId="20403"/>
    <cellStyle name="Fountain Input 8 3 5 4" xfId="20404"/>
    <cellStyle name="Fountain Input 8 3 5 5" xfId="20405"/>
    <cellStyle name="Fountain Input 8 3 5_4F" xfId="20406"/>
    <cellStyle name="Fountain Input 8 3 6" xfId="3863"/>
    <cellStyle name="Fountain Input 8 3 6 2" xfId="3864"/>
    <cellStyle name="Fountain Input 8 3 6 2 2" xfId="3865"/>
    <cellStyle name="Fountain Input 8 3 6 2 2 2" xfId="3866"/>
    <cellStyle name="Fountain Input 8 3 6 2 2 2 2" xfId="20407"/>
    <cellStyle name="Fountain Input 8 3 6 2 2 2 3" xfId="20408"/>
    <cellStyle name="Fountain Input 8 3 6 2 2 2_4F" xfId="20409"/>
    <cellStyle name="Fountain Input 8 3 6 2 2 3" xfId="20410"/>
    <cellStyle name="Fountain Input 8 3 6 2 2 4" xfId="20411"/>
    <cellStyle name="Fountain Input 8 3 6 2 2 5" xfId="20412"/>
    <cellStyle name="Fountain Input 8 3 6 2 2_4F" xfId="20413"/>
    <cellStyle name="Fountain Input 8 3 6 2 3" xfId="20414"/>
    <cellStyle name="Fountain Input 8 3 6 2 4" xfId="20415"/>
    <cellStyle name="Fountain Input 8 3 6 2_4F" xfId="20416"/>
    <cellStyle name="Fountain Input 8 3 6 3" xfId="3867"/>
    <cellStyle name="Fountain Input 8 3 6 3 2" xfId="3868"/>
    <cellStyle name="Fountain Input 8 3 6 3 2 2" xfId="20417"/>
    <cellStyle name="Fountain Input 8 3 6 3 2 3" xfId="20418"/>
    <cellStyle name="Fountain Input 8 3 6 3 2_4F" xfId="20419"/>
    <cellStyle name="Fountain Input 8 3 6 3 3" xfId="20420"/>
    <cellStyle name="Fountain Input 8 3 6 3 4" xfId="20421"/>
    <cellStyle name="Fountain Input 8 3 6 3 5" xfId="20422"/>
    <cellStyle name="Fountain Input 8 3 6 3_4F" xfId="20423"/>
    <cellStyle name="Fountain Input 8 3 6 4" xfId="20424"/>
    <cellStyle name="Fountain Input 8 3 6 5" xfId="20425"/>
    <cellStyle name="Fountain Input 8 3 6_4F" xfId="20426"/>
    <cellStyle name="Fountain Input 8 3 7" xfId="3869"/>
    <cellStyle name="Fountain Input 8 3 7 2" xfId="3870"/>
    <cellStyle name="Fountain Input 8 3 7 2 2" xfId="3871"/>
    <cellStyle name="Fountain Input 8 3 7 2 2 2" xfId="20427"/>
    <cellStyle name="Fountain Input 8 3 7 2 2 3" xfId="20428"/>
    <cellStyle name="Fountain Input 8 3 7 2 2_4F" xfId="20429"/>
    <cellStyle name="Fountain Input 8 3 7 2 3" xfId="20430"/>
    <cellStyle name="Fountain Input 8 3 7 2 4" xfId="20431"/>
    <cellStyle name="Fountain Input 8 3 7 2 5" xfId="20432"/>
    <cellStyle name="Fountain Input 8 3 7 2_4F" xfId="20433"/>
    <cellStyle name="Fountain Input 8 3 7 3" xfId="20434"/>
    <cellStyle name="Fountain Input 8 3 7 4" xfId="20435"/>
    <cellStyle name="Fountain Input 8 3 7_4F" xfId="20436"/>
    <cellStyle name="Fountain Input 8 3 8" xfId="3872"/>
    <cellStyle name="Fountain Input 8 3 8 2" xfId="3873"/>
    <cellStyle name="Fountain Input 8 3 8 2 2" xfId="20437"/>
    <cellStyle name="Fountain Input 8 3 8 2 3" xfId="20438"/>
    <cellStyle name="Fountain Input 8 3 8 2_4F" xfId="20439"/>
    <cellStyle name="Fountain Input 8 3 8 3" xfId="20440"/>
    <cellStyle name="Fountain Input 8 3 8 4" xfId="20441"/>
    <cellStyle name="Fountain Input 8 3 8 5" xfId="20442"/>
    <cellStyle name="Fountain Input 8 3 8_4F" xfId="20443"/>
    <cellStyle name="Fountain Input 8 3 9" xfId="20444"/>
    <cellStyle name="Fountain Input 8 3_4F" xfId="20445"/>
    <cellStyle name="Fountain Input 8 4" xfId="3874"/>
    <cellStyle name="Fountain Input 8 4 10" xfId="20446"/>
    <cellStyle name="Fountain Input 8 4 2" xfId="3875"/>
    <cellStyle name="Fountain Input 8 4 2 2" xfId="3876"/>
    <cellStyle name="Fountain Input 8 4 2 2 2" xfId="3877"/>
    <cellStyle name="Fountain Input 8 4 2 2 2 2" xfId="3878"/>
    <cellStyle name="Fountain Input 8 4 2 2 2 2 2" xfId="20447"/>
    <cellStyle name="Fountain Input 8 4 2 2 2 2 3" xfId="20448"/>
    <cellStyle name="Fountain Input 8 4 2 2 2 2_4F" xfId="20449"/>
    <cellStyle name="Fountain Input 8 4 2 2 2 3" xfId="20450"/>
    <cellStyle name="Fountain Input 8 4 2 2 2 4" xfId="20451"/>
    <cellStyle name="Fountain Input 8 4 2 2 2 5" xfId="20452"/>
    <cellStyle name="Fountain Input 8 4 2 2 2_4F" xfId="20453"/>
    <cellStyle name="Fountain Input 8 4 2 2 3" xfId="20454"/>
    <cellStyle name="Fountain Input 8 4 2 2 4" xfId="20455"/>
    <cellStyle name="Fountain Input 8 4 2 2_4F" xfId="20456"/>
    <cellStyle name="Fountain Input 8 4 2 3" xfId="3879"/>
    <cellStyle name="Fountain Input 8 4 2 3 2" xfId="3880"/>
    <cellStyle name="Fountain Input 8 4 2 3 2 2" xfId="20457"/>
    <cellStyle name="Fountain Input 8 4 2 3 2 3" xfId="20458"/>
    <cellStyle name="Fountain Input 8 4 2 3 2_4F" xfId="20459"/>
    <cellStyle name="Fountain Input 8 4 2 3 3" xfId="20460"/>
    <cellStyle name="Fountain Input 8 4 2 3 4" xfId="20461"/>
    <cellStyle name="Fountain Input 8 4 2 3 5" xfId="20462"/>
    <cellStyle name="Fountain Input 8 4 2 3_4F" xfId="20463"/>
    <cellStyle name="Fountain Input 8 4 2 4" xfId="20464"/>
    <cellStyle name="Fountain Input 8 4 2 5" xfId="20465"/>
    <cellStyle name="Fountain Input 8 4 2_4F" xfId="20466"/>
    <cellStyle name="Fountain Input 8 4 3" xfId="3881"/>
    <cellStyle name="Fountain Input 8 4 3 2" xfId="3882"/>
    <cellStyle name="Fountain Input 8 4 3 2 2" xfId="3883"/>
    <cellStyle name="Fountain Input 8 4 3 2 2 2" xfId="3884"/>
    <cellStyle name="Fountain Input 8 4 3 2 2 2 2" xfId="20467"/>
    <cellStyle name="Fountain Input 8 4 3 2 2 2 3" xfId="20468"/>
    <cellStyle name="Fountain Input 8 4 3 2 2 2_4F" xfId="20469"/>
    <cellStyle name="Fountain Input 8 4 3 2 2 3" xfId="20470"/>
    <cellStyle name="Fountain Input 8 4 3 2 2 4" xfId="20471"/>
    <cellStyle name="Fountain Input 8 4 3 2 2 5" xfId="20472"/>
    <cellStyle name="Fountain Input 8 4 3 2 2_4F" xfId="20473"/>
    <cellStyle name="Fountain Input 8 4 3 2 3" xfId="20474"/>
    <cellStyle name="Fountain Input 8 4 3 2 4" xfId="20475"/>
    <cellStyle name="Fountain Input 8 4 3 2_4F" xfId="20476"/>
    <cellStyle name="Fountain Input 8 4 3 3" xfId="3885"/>
    <cellStyle name="Fountain Input 8 4 3 3 2" xfId="3886"/>
    <cellStyle name="Fountain Input 8 4 3 3 2 2" xfId="20477"/>
    <cellStyle name="Fountain Input 8 4 3 3 2 3" xfId="20478"/>
    <cellStyle name="Fountain Input 8 4 3 3 2_4F" xfId="20479"/>
    <cellStyle name="Fountain Input 8 4 3 3 3" xfId="20480"/>
    <cellStyle name="Fountain Input 8 4 3 3 4" xfId="20481"/>
    <cellStyle name="Fountain Input 8 4 3 3 5" xfId="20482"/>
    <cellStyle name="Fountain Input 8 4 3 3_4F" xfId="20483"/>
    <cellStyle name="Fountain Input 8 4 3 4" xfId="20484"/>
    <cellStyle name="Fountain Input 8 4 3 5" xfId="20485"/>
    <cellStyle name="Fountain Input 8 4 3_4F" xfId="20486"/>
    <cellStyle name="Fountain Input 8 4 4" xfId="3887"/>
    <cellStyle name="Fountain Input 8 4 4 2" xfId="3888"/>
    <cellStyle name="Fountain Input 8 4 4 2 2" xfId="3889"/>
    <cellStyle name="Fountain Input 8 4 4 2 2 2" xfId="3890"/>
    <cellStyle name="Fountain Input 8 4 4 2 2 2 2" xfId="20487"/>
    <cellStyle name="Fountain Input 8 4 4 2 2 2 3" xfId="20488"/>
    <cellStyle name="Fountain Input 8 4 4 2 2 2_4F" xfId="20489"/>
    <cellStyle name="Fountain Input 8 4 4 2 2 3" xfId="20490"/>
    <cellStyle name="Fountain Input 8 4 4 2 2 4" xfId="20491"/>
    <cellStyle name="Fountain Input 8 4 4 2 2 5" xfId="20492"/>
    <cellStyle name="Fountain Input 8 4 4 2 2_4F" xfId="20493"/>
    <cellStyle name="Fountain Input 8 4 4 2 3" xfId="20494"/>
    <cellStyle name="Fountain Input 8 4 4 2 4" xfId="20495"/>
    <cellStyle name="Fountain Input 8 4 4 2_4F" xfId="20496"/>
    <cellStyle name="Fountain Input 8 4 4 3" xfId="3891"/>
    <cellStyle name="Fountain Input 8 4 4 3 2" xfId="3892"/>
    <cellStyle name="Fountain Input 8 4 4 3 2 2" xfId="20497"/>
    <cellStyle name="Fountain Input 8 4 4 3 2 3" xfId="20498"/>
    <cellStyle name="Fountain Input 8 4 4 3 2_4F" xfId="20499"/>
    <cellStyle name="Fountain Input 8 4 4 3 3" xfId="20500"/>
    <cellStyle name="Fountain Input 8 4 4 3 4" xfId="20501"/>
    <cellStyle name="Fountain Input 8 4 4 3 5" xfId="20502"/>
    <cellStyle name="Fountain Input 8 4 4 3_4F" xfId="20503"/>
    <cellStyle name="Fountain Input 8 4 4 4" xfId="20504"/>
    <cellStyle name="Fountain Input 8 4 4 5" xfId="20505"/>
    <cellStyle name="Fountain Input 8 4 4_4F" xfId="20506"/>
    <cellStyle name="Fountain Input 8 4 5" xfId="3893"/>
    <cellStyle name="Fountain Input 8 4 5 2" xfId="3894"/>
    <cellStyle name="Fountain Input 8 4 5 2 2" xfId="3895"/>
    <cellStyle name="Fountain Input 8 4 5 2 2 2" xfId="3896"/>
    <cellStyle name="Fountain Input 8 4 5 2 2 2 2" xfId="20507"/>
    <cellStyle name="Fountain Input 8 4 5 2 2 2 3" xfId="20508"/>
    <cellStyle name="Fountain Input 8 4 5 2 2 2_4F" xfId="20509"/>
    <cellStyle name="Fountain Input 8 4 5 2 2 3" xfId="20510"/>
    <cellStyle name="Fountain Input 8 4 5 2 2 4" xfId="20511"/>
    <cellStyle name="Fountain Input 8 4 5 2 2 5" xfId="20512"/>
    <cellStyle name="Fountain Input 8 4 5 2 2_4F" xfId="20513"/>
    <cellStyle name="Fountain Input 8 4 5 2 3" xfId="20514"/>
    <cellStyle name="Fountain Input 8 4 5 2 4" xfId="20515"/>
    <cellStyle name="Fountain Input 8 4 5 2_4F" xfId="20516"/>
    <cellStyle name="Fountain Input 8 4 5 3" xfId="3897"/>
    <cellStyle name="Fountain Input 8 4 5 3 2" xfId="3898"/>
    <cellStyle name="Fountain Input 8 4 5 3 2 2" xfId="20517"/>
    <cellStyle name="Fountain Input 8 4 5 3 2 3" xfId="20518"/>
    <cellStyle name="Fountain Input 8 4 5 3 2_4F" xfId="20519"/>
    <cellStyle name="Fountain Input 8 4 5 3 3" xfId="20520"/>
    <cellStyle name="Fountain Input 8 4 5 3 4" xfId="20521"/>
    <cellStyle name="Fountain Input 8 4 5 3 5" xfId="20522"/>
    <cellStyle name="Fountain Input 8 4 5 3_4F" xfId="20523"/>
    <cellStyle name="Fountain Input 8 4 5 4" xfId="20524"/>
    <cellStyle name="Fountain Input 8 4 5 5" xfId="20525"/>
    <cellStyle name="Fountain Input 8 4 5_4F" xfId="20526"/>
    <cellStyle name="Fountain Input 8 4 6" xfId="3899"/>
    <cellStyle name="Fountain Input 8 4 6 2" xfId="3900"/>
    <cellStyle name="Fountain Input 8 4 6 2 2" xfId="3901"/>
    <cellStyle name="Fountain Input 8 4 6 2 2 2" xfId="3902"/>
    <cellStyle name="Fountain Input 8 4 6 2 2 2 2" xfId="20527"/>
    <cellStyle name="Fountain Input 8 4 6 2 2 2 3" xfId="20528"/>
    <cellStyle name="Fountain Input 8 4 6 2 2 2_4F" xfId="20529"/>
    <cellStyle name="Fountain Input 8 4 6 2 2 3" xfId="20530"/>
    <cellStyle name="Fountain Input 8 4 6 2 2 4" xfId="20531"/>
    <cellStyle name="Fountain Input 8 4 6 2 2 5" xfId="20532"/>
    <cellStyle name="Fountain Input 8 4 6 2 2_4F" xfId="20533"/>
    <cellStyle name="Fountain Input 8 4 6 2 3" xfId="20534"/>
    <cellStyle name="Fountain Input 8 4 6 2 4" xfId="20535"/>
    <cellStyle name="Fountain Input 8 4 6 2_4F" xfId="20536"/>
    <cellStyle name="Fountain Input 8 4 6 3" xfId="3903"/>
    <cellStyle name="Fountain Input 8 4 6 3 2" xfId="3904"/>
    <cellStyle name="Fountain Input 8 4 6 3 2 2" xfId="20537"/>
    <cellStyle name="Fountain Input 8 4 6 3 2 3" xfId="20538"/>
    <cellStyle name="Fountain Input 8 4 6 3 2_4F" xfId="20539"/>
    <cellStyle name="Fountain Input 8 4 6 3 3" xfId="20540"/>
    <cellStyle name="Fountain Input 8 4 6 3 4" xfId="20541"/>
    <cellStyle name="Fountain Input 8 4 6 3 5" xfId="20542"/>
    <cellStyle name="Fountain Input 8 4 6 3_4F" xfId="20543"/>
    <cellStyle name="Fountain Input 8 4 6 4" xfId="20544"/>
    <cellStyle name="Fountain Input 8 4 6 5" xfId="20545"/>
    <cellStyle name="Fountain Input 8 4 6_4F" xfId="20546"/>
    <cellStyle name="Fountain Input 8 4 7" xfId="3905"/>
    <cellStyle name="Fountain Input 8 4 7 2" xfId="3906"/>
    <cellStyle name="Fountain Input 8 4 7 2 2" xfId="3907"/>
    <cellStyle name="Fountain Input 8 4 7 2 2 2" xfId="20547"/>
    <cellStyle name="Fountain Input 8 4 7 2 2 3" xfId="20548"/>
    <cellStyle name="Fountain Input 8 4 7 2 2_4F" xfId="20549"/>
    <cellStyle name="Fountain Input 8 4 7 2 3" xfId="20550"/>
    <cellStyle name="Fountain Input 8 4 7 2 4" xfId="20551"/>
    <cellStyle name="Fountain Input 8 4 7 2 5" xfId="20552"/>
    <cellStyle name="Fountain Input 8 4 7 2_4F" xfId="20553"/>
    <cellStyle name="Fountain Input 8 4 7 3" xfId="20554"/>
    <cellStyle name="Fountain Input 8 4 7 4" xfId="20555"/>
    <cellStyle name="Fountain Input 8 4 7_4F" xfId="20556"/>
    <cellStyle name="Fountain Input 8 4 8" xfId="3908"/>
    <cellStyle name="Fountain Input 8 4 8 2" xfId="3909"/>
    <cellStyle name="Fountain Input 8 4 8 2 2" xfId="20557"/>
    <cellStyle name="Fountain Input 8 4 8 2 3" xfId="20558"/>
    <cellStyle name="Fountain Input 8 4 8 2_4F" xfId="20559"/>
    <cellStyle name="Fountain Input 8 4 8 3" xfId="20560"/>
    <cellStyle name="Fountain Input 8 4 8 4" xfId="20561"/>
    <cellStyle name="Fountain Input 8 4 8 5" xfId="20562"/>
    <cellStyle name="Fountain Input 8 4 8_4F" xfId="20563"/>
    <cellStyle name="Fountain Input 8 4 9" xfId="20564"/>
    <cellStyle name="Fountain Input 8 4_4F" xfId="20565"/>
    <cellStyle name="Fountain Input 8 5" xfId="3910"/>
    <cellStyle name="Fountain Input 8 5 10" xfId="20566"/>
    <cellStyle name="Fountain Input 8 5 2" xfId="3911"/>
    <cellStyle name="Fountain Input 8 5 2 2" xfId="3912"/>
    <cellStyle name="Fountain Input 8 5 2 2 2" xfId="3913"/>
    <cellStyle name="Fountain Input 8 5 2 2 2 2" xfId="3914"/>
    <cellStyle name="Fountain Input 8 5 2 2 2 2 2" xfId="20567"/>
    <cellStyle name="Fountain Input 8 5 2 2 2 2 3" xfId="20568"/>
    <cellStyle name="Fountain Input 8 5 2 2 2 2_4F" xfId="20569"/>
    <cellStyle name="Fountain Input 8 5 2 2 2 3" xfId="20570"/>
    <cellStyle name="Fountain Input 8 5 2 2 2 4" xfId="20571"/>
    <cellStyle name="Fountain Input 8 5 2 2 2 5" xfId="20572"/>
    <cellStyle name="Fountain Input 8 5 2 2 2_4F" xfId="20573"/>
    <cellStyle name="Fountain Input 8 5 2 2 3" xfId="20574"/>
    <cellStyle name="Fountain Input 8 5 2 2 4" xfId="20575"/>
    <cellStyle name="Fountain Input 8 5 2 2_4F" xfId="20576"/>
    <cellStyle name="Fountain Input 8 5 2 3" xfId="3915"/>
    <cellStyle name="Fountain Input 8 5 2 3 2" xfId="3916"/>
    <cellStyle name="Fountain Input 8 5 2 3 2 2" xfId="20577"/>
    <cellStyle name="Fountain Input 8 5 2 3 2 3" xfId="20578"/>
    <cellStyle name="Fountain Input 8 5 2 3 2_4F" xfId="20579"/>
    <cellStyle name="Fountain Input 8 5 2 3 3" xfId="20580"/>
    <cellStyle name="Fountain Input 8 5 2 3 4" xfId="20581"/>
    <cellStyle name="Fountain Input 8 5 2 3 5" xfId="20582"/>
    <cellStyle name="Fountain Input 8 5 2 3_4F" xfId="20583"/>
    <cellStyle name="Fountain Input 8 5 2 4" xfId="20584"/>
    <cellStyle name="Fountain Input 8 5 2 5" xfId="20585"/>
    <cellStyle name="Fountain Input 8 5 2_4F" xfId="20586"/>
    <cellStyle name="Fountain Input 8 5 3" xfId="3917"/>
    <cellStyle name="Fountain Input 8 5 3 2" xfId="3918"/>
    <cellStyle name="Fountain Input 8 5 3 2 2" xfId="3919"/>
    <cellStyle name="Fountain Input 8 5 3 2 2 2" xfId="3920"/>
    <cellStyle name="Fountain Input 8 5 3 2 2 2 2" xfId="20587"/>
    <cellStyle name="Fountain Input 8 5 3 2 2 2 3" xfId="20588"/>
    <cellStyle name="Fountain Input 8 5 3 2 2 2_4F" xfId="20589"/>
    <cellStyle name="Fountain Input 8 5 3 2 2 3" xfId="20590"/>
    <cellStyle name="Fountain Input 8 5 3 2 2 4" xfId="20591"/>
    <cellStyle name="Fountain Input 8 5 3 2 2 5" xfId="20592"/>
    <cellStyle name="Fountain Input 8 5 3 2 2_4F" xfId="20593"/>
    <cellStyle name="Fountain Input 8 5 3 2 3" xfId="20594"/>
    <cellStyle name="Fountain Input 8 5 3 2 4" xfId="20595"/>
    <cellStyle name="Fountain Input 8 5 3 2_4F" xfId="20596"/>
    <cellStyle name="Fountain Input 8 5 3 3" xfId="3921"/>
    <cellStyle name="Fountain Input 8 5 3 3 2" xfId="3922"/>
    <cellStyle name="Fountain Input 8 5 3 3 2 2" xfId="20597"/>
    <cellStyle name="Fountain Input 8 5 3 3 2 3" xfId="20598"/>
    <cellStyle name="Fountain Input 8 5 3 3 2_4F" xfId="20599"/>
    <cellStyle name="Fountain Input 8 5 3 3 3" xfId="20600"/>
    <cellStyle name="Fountain Input 8 5 3 3 4" xfId="20601"/>
    <cellStyle name="Fountain Input 8 5 3 3 5" xfId="20602"/>
    <cellStyle name="Fountain Input 8 5 3 3_4F" xfId="20603"/>
    <cellStyle name="Fountain Input 8 5 3 4" xfId="20604"/>
    <cellStyle name="Fountain Input 8 5 3 5" xfId="20605"/>
    <cellStyle name="Fountain Input 8 5 3_4F" xfId="20606"/>
    <cellStyle name="Fountain Input 8 5 4" xfId="3923"/>
    <cellStyle name="Fountain Input 8 5 4 2" xfId="3924"/>
    <cellStyle name="Fountain Input 8 5 4 2 2" xfId="3925"/>
    <cellStyle name="Fountain Input 8 5 4 2 2 2" xfId="3926"/>
    <cellStyle name="Fountain Input 8 5 4 2 2 2 2" xfId="20607"/>
    <cellStyle name="Fountain Input 8 5 4 2 2 2 3" xfId="20608"/>
    <cellStyle name="Fountain Input 8 5 4 2 2 2_4F" xfId="20609"/>
    <cellStyle name="Fountain Input 8 5 4 2 2 3" xfId="20610"/>
    <cellStyle name="Fountain Input 8 5 4 2 2 4" xfId="20611"/>
    <cellStyle name="Fountain Input 8 5 4 2 2 5" xfId="20612"/>
    <cellStyle name="Fountain Input 8 5 4 2 2_4F" xfId="20613"/>
    <cellStyle name="Fountain Input 8 5 4 2 3" xfId="20614"/>
    <cellStyle name="Fountain Input 8 5 4 2 4" xfId="20615"/>
    <cellStyle name="Fountain Input 8 5 4 2_4F" xfId="20616"/>
    <cellStyle name="Fountain Input 8 5 4 3" xfId="3927"/>
    <cellStyle name="Fountain Input 8 5 4 3 2" xfId="3928"/>
    <cellStyle name="Fountain Input 8 5 4 3 2 2" xfId="20617"/>
    <cellStyle name="Fountain Input 8 5 4 3 2 3" xfId="20618"/>
    <cellStyle name="Fountain Input 8 5 4 3 2_4F" xfId="20619"/>
    <cellStyle name="Fountain Input 8 5 4 3 3" xfId="20620"/>
    <cellStyle name="Fountain Input 8 5 4 3 4" xfId="20621"/>
    <cellStyle name="Fountain Input 8 5 4 3 5" xfId="20622"/>
    <cellStyle name="Fountain Input 8 5 4 3_4F" xfId="20623"/>
    <cellStyle name="Fountain Input 8 5 4 4" xfId="20624"/>
    <cellStyle name="Fountain Input 8 5 4 5" xfId="20625"/>
    <cellStyle name="Fountain Input 8 5 4_4F" xfId="20626"/>
    <cellStyle name="Fountain Input 8 5 5" xfId="3929"/>
    <cellStyle name="Fountain Input 8 5 5 2" xfId="3930"/>
    <cellStyle name="Fountain Input 8 5 5 2 2" xfId="3931"/>
    <cellStyle name="Fountain Input 8 5 5 2 2 2" xfId="3932"/>
    <cellStyle name="Fountain Input 8 5 5 2 2 2 2" xfId="20627"/>
    <cellStyle name="Fountain Input 8 5 5 2 2 2 3" xfId="20628"/>
    <cellStyle name="Fountain Input 8 5 5 2 2 2_4F" xfId="20629"/>
    <cellStyle name="Fountain Input 8 5 5 2 2 3" xfId="20630"/>
    <cellStyle name="Fountain Input 8 5 5 2 2 4" xfId="20631"/>
    <cellStyle name="Fountain Input 8 5 5 2 2 5" xfId="20632"/>
    <cellStyle name="Fountain Input 8 5 5 2 2_4F" xfId="20633"/>
    <cellStyle name="Fountain Input 8 5 5 2 3" xfId="20634"/>
    <cellStyle name="Fountain Input 8 5 5 2 4" xfId="20635"/>
    <cellStyle name="Fountain Input 8 5 5 2_4F" xfId="20636"/>
    <cellStyle name="Fountain Input 8 5 5 3" xfId="3933"/>
    <cellStyle name="Fountain Input 8 5 5 3 2" xfId="3934"/>
    <cellStyle name="Fountain Input 8 5 5 3 2 2" xfId="20637"/>
    <cellStyle name="Fountain Input 8 5 5 3 2 3" xfId="20638"/>
    <cellStyle name="Fountain Input 8 5 5 3 2_4F" xfId="20639"/>
    <cellStyle name="Fountain Input 8 5 5 3 3" xfId="20640"/>
    <cellStyle name="Fountain Input 8 5 5 3 4" xfId="20641"/>
    <cellStyle name="Fountain Input 8 5 5 3 5" xfId="20642"/>
    <cellStyle name="Fountain Input 8 5 5 3_4F" xfId="20643"/>
    <cellStyle name="Fountain Input 8 5 5 4" xfId="20644"/>
    <cellStyle name="Fountain Input 8 5 5 5" xfId="20645"/>
    <cellStyle name="Fountain Input 8 5 5_4F" xfId="20646"/>
    <cellStyle name="Fountain Input 8 5 6" xfId="3935"/>
    <cellStyle name="Fountain Input 8 5 6 2" xfId="3936"/>
    <cellStyle name="Fountain Input 8 5 6 2 2" xfId="3937"/>
    <cellStyle name="Fountain Input 8 5 6 2 2 2" xfId="3938"/>
    <cellStyle name="Fountain Input 8 5 6 2 2 2 2" xfId="20647"/>
    <cellStyle name="Fountain Input 8 5 6 2 2 2 3" xfId="20648"/>
    <cellStyle name="Fountain Input 8 5 6 2 2 2_4F" xfId="20649"/>
    <cellStyle name="Fountain Input 8 5 6 2 2 3" xfId="20650"/>
    <cellStyle name="Fountain Input 8 5 6 2 2 4" xfId="20651"/>
    <cellStyle name="Fountain Input 8 5 6 2 2 5" xfId="20652"/>
    <cellStyle name="Fountain Input 8 5 6 2 2_4F" xfId="20653"/>
    <cellStyle name="Fountain Input 8 5 6 2 3" xfId="20654"/>
    <cellStyle name="Fountain Input 8 5 6 2 4" xfId="20655"/>
    <cellStyle name="Fountain Input 8 5 6 2_4F" xfId="20656"/>
    <cellStyle name="Fountain Input 8 5 6 3" xfId="3939"/>
    <cellStyle name="Fountain Input 8 5 6 3 2" xfId="3940"/>
    <cellStyle name="Fountain Input 8 5 6 3 2 2" xfId="20657"/>
    <cellStyle name="Fountain Input 8 5 6 3 2 3" xfId="20658"/>
    <cellStyle name="Fountain Input 8 5 6 3 2_4F" xfId="20659"/>
    <cellStyle name="Fountain Input 8 5 6 3 3" xfId="20660"/>
    <cellStyle name="Fountain Input 8 5 6 3 4" xfId="20661"/>
    <cellStyle name="Fountain Input 8 5 6 3 5" xfId="20662"/>
    <cellStyle name="Fountain Input 8 5 6 3_4F" xfId="20663"/>
    <cellStyle name="Fountain Input 8 5 6 4" xfId="20664"/>
    <cellStyle name="Fountain Input 8 5 6 5" xfId="20665"/>
    <cellStyle name="Fountain Input 8 5 6_4F" xfId="20666"/>
    <cellStyle name="Fountain Input 8 5 7" xfId="3941"/>
    <cellStyle name="Fountain Input 8 5 7 2" xfId="3942"/>
    <cellStyle name="Fountain Input 8 5 7 2 2" xfId="3943"/>
    <cellStyle name="Fountain Input 8 5 7 2 2 2" xfId="20667"/>
    <cellStyle name="Fountain Input 8 5 7 2 2 3" xfId="20668"/>
    <cellStyle name="Fountain Input 8 5 7 2 2_4F" xfId="20669"/>
    <cellStyle name="Fountain Input 8 5 7 2 3" xfId="20670"/>
    <cellStyle name="Fountain Input 8 5 7 2 4" xfId="20671"/>
    <cellStyle name="Fountain Input 8 5 7 2 5" xfId="20672"/>
    <cellStyle name="Fountain Input 8 5 7 2_4F" xfId="20673"/>
    <cellStyle name="Fountain Input 8 5 7 3" xfId="20674"/>
    <cellStyle name="Fountain Input 8 5 7 4" xfId="20675"/>
    <cellStyle name="Fountain Input 8 5 7_4F" xfId="20676"/>
    <cellStyle name="Fountain Input 8 5 8" xfId="3944"/>
    <cellStyle name="Fountain Input 8 5 8 2" xfId="3945"/>
    <cellStyle name="Fountain Input 8 5 8 2 2" xfId="20677"/>
    <cellStyle name="Fountain Input 8 5 8 2 3" xfId="20678"/>
    <cellStyle name="Fountain Input 8 5 8 2_4F" xfId="20679"/>
    <cellStyle name="Fountain Input 8 5 8 3" xfId="20680"/>
    <cellStyle name="Fountain Input 8 5 8 4" xfId="20681"/>
    <cellStyle name="Fountain Input 8 5 8 5" xfId="20682"/>
    <cellStyle name="Fountain Input 8 5 8_4F" xfId="20683"/>
    <cellStyle name="Fountain Input 8 5 9" xfId="20684"/>
    <cellStyle name="Fountain Input 8 5_4F" xfId="20685"/>
    <cellStyle name="Fountain Input 8 6" xfId="3946"/>
    <cellStyle name="Fountain Input 8 6 2" xfId="3947"/>
    <cellStyle name="Fountain Input 8 6 2 2" xfId="3948"/>
    <cellStyle name="Fountain Input 8 6 2 2 2" xfId="3949"/>
    <cellStyle name="Fountain Input 8 6 2 2 2 2" xfId="20686"/>
    <cellStyle name="Fountain Input 8 6 2 2 2 3" xfId="20687"/>
    <cellStyle name="Fountain Input 8 6 2 2 2_4F" xfId="20688"/>
    <cellStyle name="Fountain Input 8 6 2 2 3" xfId="20689"/>
    <cellStyle name="Fountain Input 8 6 2 2 4" xfId="20690"/>
    <cellStyle name="Fountain Input 8 6 2 2 5" xfId="20691"/>
    <cellStyle name="Fountain Input 8 6 2 2_4F" xfId="20692"/>
    <cellStyle name="Fountain Input 8 6 2 3" xfId="20693"/>
    <cellStyle name="Fountain Input 8 6 2 4" xfId="20694"/>
    <cellStyle name="Fountain Input 8 6 2_4F" xfId="20695"/>
    <cellStyle name="Fountain Input 8 6 3" xfId="3950"/>
    <cellStyle name="Fountain Input 8 6 3 2" xfId="3951"/>
    <cellStyle name="Fountain Input 8 6 3 2 2" xfId="20696"/>
    <cellStyle name="Fountain Input 8 6 3 2 3" xfId="20697"/>
    <cellStyle name="Fountain Input 8 6 3 2_4F" xfId="20698"/>
    <cellStyle name="Fountain Input 8 6 3 3" xfId="20699"/>
    <cellStyle name="Fountain Input 8 6 3 4" xfId="20700"/>
    <cellStyle name="Fountain Input 8 6 3 5" xfId="20701"/>
    <cellStyle name="Fountain Input 8 6 3_4F" xfId="20702"/>
    <cellStyle name="Fountain Input 8 6 4" xfId="20703"/>
    <cellStyle name="Fountain Input 8 6 5" xfId="20704"/>
    <cellStyle name="Fountain Input 8 6_4F" xfId="20705"/>
    <cellStyle name="Fountain Input 8 7" xfId="3952"/>
    <cellStyle name="Fountain Input 8 7 2" xfId="3953"/>
    <cellStyle name="Fountain Input 8 7 2 2" xfId="3954"/>
    <cellStyle name="Fountain Input 8 7 2 2 2" xfId="3955"/>
    <cellStyle name="Fountain Input 8 7 2 2 2 2" xfId="20706"/>
    <cellStyle name="Fountain Input 8 7 2 2 2 3" xfId="20707"/>
    <cellStyle name="Fountain Input 8 7 2 2 2_4F" xfId="20708"/>
    <cellStyle name="Fountain Input 8 7 2 2 3" xfId="20709"/>
    <cellStyle name="Fountain Input 8 7 2 2 4" xfId="20710"/>
    <cellStyle name="Fountain Input 8 7 2 2 5" xfId="20711"/>
    <cellStyle name="Fountain Input 8 7 2 2_4F" xfId="20712"/>
    <cellStyle name="Fountain Input 8 7 2 3" xfId="20713"/>
    <cellStyle name="Fountain Input 8 7 2 4" xfId="20714"/>
    <cellStyle name="Fountain Input 8 7 2_4F" xfId="20715"/>
    <cellStyle name="Fountain Input 8 7 3" xfId="3956"/>
    <cellStyle name="Fountain Input 8 7 3 2" xfId="3957"/>
    <cellStyle name="Fountain Input 8 7 3 2 2" xfId="20716"/>
    <cellStyle name="Fountain Input 8 7 3 2 3" xfId="20717"/>
    <cellStyle name="Fountain Input 8 7 3 2_4F" xfId="20718"/>
    <cellStyle name="Fountain Input 8 7 3 3" xfId="20719"/>
    <cellStyle name="Fountain Input 8 7 3 4" xfId="20720"/>
    <cellStyle name="Fountain Input 8 7 3 5" xfId="20721"/>
    <cellStyle name="Fountain Input 8 7 3_4F" xfId="20722"/>
    <cellStyle name="Fountain Input 8 7 4" xfId="20723"/>
    <cellStyle name="Fountain Input 8 7 5" xfId="20724"/>
    <cellStyle name="Fountain Input 8 7_4F" xfId="20725"/>
    <cellStyle name="Fountain Input 8 8" xfId="3958"/>
    <cellStyle name="Fountain Input 8 8 2" xfId="3959"/>
    <cellStyle name="Fountain Input 8 8 2 2" xfId="3960"/>
    <cellStyle name="Fountain Input 8 8 2 2 2" xfId="3961"/>
    <cellStyle name="Fountain Input 8 8 2 2 2 2" xfId="20726"/>
    <cellStyle name="Fountain Input 8 8 2 2 2 3" xfId="20727"/>
    <cellStyle name="Fountain Input 8 8 2 2 2_4F" xfId="20728"/>
    <cellStyle name="Fountain Input 8 8 2 2 3" xfId="20729"/>
    <cellStyle name="Fountain Input 8 8 2 2 4" xfId="20730"/>
    <cellStyle name="Fountain Input 8 8 2 2 5" xfId="20731"/>
    <cellStyle name="Fountain Input 8 8 2 2_4F" xfId="20732"/>
    <cellStyle name="Fountain Input 8 8 2 3" xfId="20733"/>
    <cellStyle name="Fountain Input 8 8 2 4" xfId="20734"/>
    <cellStyle name="Fountain Input 8 8 2_4F" xfId="20735"/>
    <cellStyle name="Fountain Input 8 8 3" xfId="3962"/>
    <cellStyle name="Fountain Input 8 8 3 2" xfId="3963"/>
    <cellStyle name="Fountain Input 8 8 3 2 2" xfId="20736"/>
    <cellStyle name="Fountain Input 8 8 3 2 3" xfId="20737"/>
    <cellStyle name="Fountain Input 8 8 3 2_4F" xfId="20738"/>
    <cellStyle name="Fountain Input 8 8 3 3" xfId="20739"/>
    <cellStyle name="Fountain Input 8 8 3 4" xfId="20740"/>
    <cellStyle name="Fountain Input 8 8 3 5" xfId="20741"/>
    <cellStyle name="Fountain Input 8 8 3_4F" xfId="20742"/>
    <cellStyle name="Fountain Input 8 8 4" xfId="20743"/>
    <cellStyle name="Fountain Input 8 8 5" xfId="20744"/>
    <cellStyle name="Fountain Input 8 8_4F" xfId="20745"/>
    <cellStyle name="Fountain Input 8 9" xfId="3964"/>
    <cellStyle name="Fountain Input 8 9 2" xfId="3965"/>
    <cellStyle name="Fountain Input 8 9 2 2" xfId="3966"/>
    <cellStyle name="Fountain Input 8 9 2 2 2" xfId="3967"/>
    <cellStyle name="Fountain Input 8 9 2 2 2 2" xfId="20746"/>
    <cellStyle name="Fountain Input 8 9 2 2 2 3" xfId="20747"/>
    <cellStyle name="Fountain Input 8 9 2 2 2_4F" xfId="20748"/>
    <cellStyle name="Fountain Input 8 9 2 2 3" xfId="20749"/>
    <cellStyle name="Fountain Input 8 9 2 2 4" xfId="20750"/>
    <cellStyle name="Fountain Input 8 9 2 2 5" xfId="20751"/>
    <cellStyle name="Fountain Input 8 9 2 2_4F" xfId="20752"/>
    <cellStyle name="Fountain Input 8 9 2 3" xfId="20753"/>
    <cellStyle name="Fountain Input 8 9 2 4" xfId="20754"/>
    <cellStyle name="Fountain Input 8 9 2_4F" xfId="20755"/>
    <cellStyle name="Fountain Input 8 9 3" xfId="3968"/>
    <cellStyle name="Fountain Input 8 9 3 2" xfId="3969"/>
    <cellStyle name="Fountain Input 8 9 3 2 2" xfId="20756"/>
    <cellStyle name="Fountain Input 8 9 3 2 3" xfId="20757"/>
    <cellStyle name="Fountain Input 8 9 3 2_4F" xfId="20758"/>
    <cellStyle name="Fountain Input 8 9 3 3" xfId="20759"/>
    <cellStyle name="Fountain Input 8 9 3 4" xfId="20760"/>
    <cellStyle name="Fountain Input 8 9 3 5" xfId="20761"/>
    <cellStyle name="Fountain Input 8 9 3_4F" xfId="20762"/>
    <cellStyle name="Fountain Input 8 9 4" xfId="20763"/>
    <cellStyle name="Fountain Input 8 9 5" xfId="20764"/>
    <cellStyle name="Fountain Input 8 9_4F" xfId="20765"/>
    <cellStyle name="Fountain Input 8_4F" xfId="20766"/>
    <cellStyle name="Fountain Input 9" xfId="3970"/>
    <cellStyle name="Fountain Input 9 10" xfId="20767"/>
    <cellStyle name="Fountain Input 9 2" xfId="3971"/>
    <cellStyle name="Fountain Input 9 2 2" xfId="3972"/>
    <cellStyle name="Fountain Input 9 2 2 2" xfId="3973"/>
    <cellStyle name="Fountain Input 9 2 2 2 2" xfId="3974"/>
    <cellStyle name="Fountain Input 9 2 2 2 2 2" xfId="20768"/>
    <cellStyle name="Fountain Input 9 2 2 2 2 3" xfId="20769"/>
    <cellStyle name="Fountain Input 9 2 2 2 2_4F" xfId="20770"/>
    <cellStyle name="Fountain Input 9 2 2 2 3" xfId="20771"/>
    <cellStyle name="Fountain Input 9 2 2 2 4" xfId="20772"/>
    <cellStyle name="Fountain Input 9 2 2 2 5" xfId="20773"/>
    <cellStyle name="Fountain Input 9 2 2 2_4F" xfId="20774"/>
    <cellStyle name="Fountain Input 9 2 2 3" xfId="20775"/>
    <cellStyle name="Fountain Input 9 2 2 4" xfId="20776"/>
    <cellStyle name="Fountain Input 9 2 2_4F" xfId="20777"/>
    <cellStyle name="Fountain Input 9 2 3" xfId="3975"/>
    <cellStyle name="Fountain Input 9 2 3 2" xfId="3976"/>
    <cellStyle name="Fountain Input 9 2 3 2 2" xfId="20778"/>
    <cellStyle name="Fountain Input 9 2 3 2 3" xfId="20779"/>
    <cellStyle name="Fountain Input 9 2 3 2_4F" xfId="20780"/>
    <cellStyle name="Fountain Input 9 2 3 3" xfId="20781"/>
    <cellStyle name="Fountain Input 9 2 3 4" xfId="20782"/>
    <cellStyle name="Fountain Input 9 2 3 5" xfId="20783"/>
    <cellStyle name="Fountain Input 9 2 3_4F" xfId="20784"/>
    <cellStyle name="Fountain Input 9 2 4" xfId="20785"/>
    <cellStyle name="Fountain Input 9 2 5" xfId="20786"/>
    <cellStyle name="Fountain Input 9 2_4F" xfId="20787"/>
    <cellStyle name="Fountain Input 9 3" xfId="3977"/>
    <cellStyle name="Fountain Input 9 3 2" xfId="3978"/>
    <cellStyle name="Fountain Input 9 3 2 2" xfId="3979"/>
    <cellStyle name="Fountain Input 9 3 2 2 2" xfId="3980"/>
    <cellStyle name="Fountain Input 9 3 2 2 2 2" xfId="20788"/>
    <cellStyle name="Fountain Input 9 3 2 2 2 3" xfId="20789"/>
    <cellStyle name="Fountain Input 9 3 2 2 2_4F" xfId="20790"/>
    <cellStyle name="Fountain Input 9 3 2 2 3" xfId="20791"/>
    <cellStyle name="Fountain Input 9 3 2 2 4" xfId="20792"/>
    <cellStyle name="Fountain Input 9 3 2 2 5" xfId="20793"/>
    <cellStyle name="Fountain Input 9 3 2 2_4F" xfId="20794"/>
    <cellStyle name="Fountain Input 9 3 2 3" xfId="20795"/>
    <cellStyle name="Fountain Input 9 3 2 4" xfId="20796"/>
    <cellStyle name="Fountain Input 9 3 2_4F" xfId="20797"/>
    <cellStyle name="Fountain Input 9 3 3" xfId="3981"/>
    <cellStyle name="Fountain Input 9 3 3 2" xfId="3982"/>
    <cellStyle name="Fountain Input 9 3 3 2 2" xfId="20798"/>
    <cellStyle name="Fountain Input 9 3 3 2 3" xfId="20799"/>
    <cellStyle name="Fountain Input 9 3 3 2_4F" xfId="20800"/>
    <cellStyle name="Fountain Input 9 3 3 3" xfId="20801"/>
    <cellStyle name="Fountain Input 9 3 3 4" xfId="20802"/>
    <cellStyle name="Fountain Input 9 3 3 5" xfId="20803"/>
    <cellStyle name="Fountain Input 9 3 3_4F" xfId="20804"/>
    <cellStyle name="Fountain Input 9 3 4" xfId="20805"/>
    <cellStyle name="Fountain Input 9 3 5" xfId="20806"/>
    <cellStyle name="Fountain Input 9 3_4F" xfId="20807"/>
    <cellStyle name="Fountain Input 9 4" xfId="3983"/>
    <cellStyle name="Fountain Input 9 4 2" xfId="3984"/>
    <cellStyle name="Fountain Input 9 4 2 2" xfId="3985"/>
    <cellStyle name="Fountain Input 9 4 2 2 2" xfId="3986"/>
    <cellStyle name="Fountain Input 9 4 2 2 2 2" xfId="20808"/>
    <cellStyle name="Fountain Input 9 4 2 2 2 3" xfId="20809"/>
    <cellStyle name="Fountain Input 9 4 2 2 2_4F" xfId="20810"/>
    <cellStyle name="Fountain Input 9 4 2 2 3" xfId="20811"/>
    <cellStyle name="Fountain Input 9 4 2 2 4" xfId="20812"/>
    <cellStyle name="Fountain Input 9 4 2 2 5" xfId="20813"/>
    <cellStyle name="Fountain Input 9 4 2 2_4F" xfId="20814"/>
    <cellStyle name="Fountain Input 9 4 2 3" xfId="20815"/>
    <cellStyle name="Fountain Input 9 4 2 4" xfId="20816"/>
    <cellStyle name="Fountain Input 9 4 2_4F" xfId="20817"/>
    <cellStyle name="Fountain Input 9 4 3" xfId="3987"/>
    <cellStyle name="Fountain Input 9 4 3 2" xfId="3988"/>
    <cellStyle name="Fountain Input 9 4 3 2 2" xfId="20818"/>
    <cellStyle name="Fountain Input 9 4 3 2 3" xfId="20819"/>
    <cellStyle name="Fountain Input 9 4 3 2_4F" xfId="20820"/>
    <cellStyle name="Fountain Input 9 4 3 3" xfId="20821"/>
    <cellStyle name="Fountain Input 9 4 3 4" xfId="20822"/>
    <cellStyle name="Fountain Input 9 4 3 5" xfId="20823"/>
    <cellStyle name="Fountain Input 9 4 3_4F" xfId="20824"/>
    <cellStyle name="Fountain Input 9 4 4" xfId="20825"/>
    <cellStyle name="Fountain Input 9 4 5" xfId="20826"/>
    <cellStyle name="Fountain Input 9 4_4F" xfId="20827"/>
    <cellStyle name="Fountain Input 9 5" xfId="3989"/>
    <cellStyle name="Fountain Input 9 5 2" xfId="3990"/>
    <cellStyle name="Fountain Input 9 5 2 2" xfId="3991"/>
    <cellStyle name="Fountain Input 9 5 2 2 2" xfId="3992"/>
    <cellStyle name="Fountain Input 9 5 2 2 2 2" xfId="20828"/>
    <cellStyle name="Fountain Input 9 5 2 2 2 3" xfId="20829"/>
    <cellStyle name="Fountain Input 9 5 2 2 2_4F" xfId="20830"/>
    <cellStyle name="Fountain Input 9 5 2 2 3" xfId="20831"/>
    <cellStyle name="Fountain Input 9 5 2 2 4" xfId="20832"/>
    <cellStyle name="Fountain Input 9 5 2 2 5" xfId="20833"/>
    <cellStyle name="Fountain Input 9 5 2 2_4F" xfId="20834"/>
    <cellStyle name="Fountain Input 9 5 2 3" xfId="20835"/>
    <cellStyle name="Fountain Input 9 5 2 4" xfId="20836"/>
    <cellStyle name="Fountain Input 9 5 2_4F" xfId="20837"/>
    <cellStyle name="Fountain Input 9 5 3" xfId="3993"/>
    <cellStyle name="Fountain Input 9 5 3 2" xfId="3994"/>
    <cellStyle name="Fountain Input 9 5 3 2 2" xfId="20838"/>
    <cellStyle name="Fountain Input 9 5 3 2 3" xfId="20839"/>
    <cellStyle name="Fountain Input 9 5 3 2_4F" xfId="20840"/>
    <cellStyle name="Fountain Input 9 5 3 3" xfId="20841"/>
    <cellStyle name="Fountain Input 9 5 3 4" xfId="20842"/>
    <cellStyle name="Fountain Input 9 5 3 5" xfId="20843"/>
    <cellStyle name="Fountain Input 9 5 3_4F" xfId="20844"/>
    <cellStyle name="Fountain Input 9 5 4" xfId="20845"/>
    <cellStyle name="Fountain Input 9 5 5" xfId="20846"/>
    <cellStyle name="Fountain Input 9 5_4F" xfId="20847"/>
    <cellStyle name="Fountain Input 9 6" xfId="3995"/>
    <cellStyle name="Fountain Input 9 6 2" xfId="3996"/>
    <cellStyle name="Fountain Input 9 6 2 2" xfId="3997"/>
    <cellStyle name="Fountain Input 9 6 2 2 2" xfId="3998"/>
    <cellStyle name="Fountain Input 9 6 2 2 2 2" xfId="20848"/>
    <cellStyle name="Fountain Input 9 6 2 2 2 3" xfId="20849"/>
    <cellStyle name="Fountain Input 9 6 2 2 2_4F" xfId="20850"/>
    <cellStyle name="Fountain Input 9 6 2 2 3" xfId="20851"/>
    <cellStyle name="Fountain Input 9 6 2 2 4" xfId="20852"/>
    <cellStyle name="Fountain Input 9 6 2 2 5" xfId="20853"/>
    <cellStyle name="Fountain Input 9 6 2 2_4F" xfId="20854"/>
    <cellStyle name="Fountain Input 9 6 2 3" xfId="20855"/>
    <cellStyle name="Fountain Input 9 6 2 4" xfId="20856"/>
    <cellStyle name="Fountain Input 9 6 2_4F" xfId="20857"/>
    <cellStyle name="Fountain Input 9 6 3" xfId="3999"/>
    <cellStyle name="Fountain Input 9 6 3 2" xfId="4000"/>
    <cellStyle name="Fountain Input 9 6 3 2 2" xfId="20858"/>
    <cellStyle name="Fountain Input 9 6 3 2 3" xfId="20859"/>
    <cellStyle name="Fountain Input 9 6 3 2_4F" xfId="20860"/>
    <cellStyle name="Fountain Input 9 6 3 3" xfId="20861"/>
    <cellStyle name="Fountain Input 9 6 3 4" xfId="20862"/>
    <cellStyle name="Fountain Input 9 6 3 5" xfId="20863"/>
    <cellStyle name="Fountain Input 9 6 3_4F" xfId="20864"/>
    <cellStyle name="Fountain Input 9 6 4" xfId="20865"/>
    <cellStyle name="Fountain Input 9 6 5" xfId="20866"/>
    <cellStyle name="Fountain Input 9 6_4F" xfId="20867"/>
    <cellStyle name="Fountain Input 9 7" xfId="4001"/>
    <cellStyle name="Fountain Input 9 7 2" xfId="4002"/>
    <cellStyle name="Fountain Input 9 7 2 2" xfId="4003"/>
    <cellStyle name="Fountain Input 9 7 2 2 2" xfId="20868"/>
    <cellStyle name="Fountain Input 9 7 2 2 3" xfId="20869"/>
    <cellStyle name="Fountain Input 9 7 2 2_4F" xfId="20870"/>
    <cellStyle name="Fountain Input 9 7 2 3" xfId="20871"/>
    <cellStyle name="Fountain Input 9 7 2 4" xfId="20872"/>
    <cellStyle name="Fountain Input 9 7 2 5" xfId="20873"/>
    <cellStyle name="Fountain Input 9 7 2_4F" xfId="20874"/>
    <cellStyle name="Fountain Input 9 7 3" xfId="20875"/>
    <cellStyle name="Fountain Input 9 7 4" xfId="20876"/>
    <cellStyle name="Fountain Input 9 7_4F" xfId="20877"/>
    <cellStyle name="Fountain Input 9 8" xfId="4004"/>
    <cellStyle name="Fountain Input 9 8 2" xfId="4005"/>
    <cellStyle name="Fountain Input 9 8 2 2" xfId="20878"/>
    <cellStyle name="Fountain Input 9 8 2 3" xfId="20879"/>
    <cellStyle name="Fountain Input 9 8 2_4F" xfId="20880"/>
    <cellStyle name="Fountain Input 9 8 3" xfId="20881"/>
    <cellStyle name="Fountain Input 9 8 4" xfId="20882"/>
    <cellStyle name="Fountain Input 9 8 5" xfId="20883"/>
    <cellStyle name="Fountain Input 9 8_4F" xfId="20884"/>
    <cellStyle name="Fountain Input 9 9" xfId="20885"/>
    <cellStyle name="Fountain Input 9_4F" xfId="20886"/>
    <cellStyle name="Fountain Input_4F" xfId="20887"/>
    <cellStyle name="Fountain Table Header" xfId="4006"/>
    <cellStyle name="Fountain Table Header 2" xfId="4007"/>
    <cellStyle name="Fountain Table Header_4F" xfId="20888"/>
    <cellStyle name="Fountain Text" xfId="4008"/>
    <cellStyle name="Fountain Text 2" xfId="4009"/>
    <cellStyle name="Fountain Text_4F" xfId="20889"/>
    <cellStyle name="Good 2" xfId="4010"/>
    <cellStyle name="Header" xfId="4011"/>
    <cellStyle name="Header3rdlevel" xfId="4012"/>
    <cellStyle name="Header3rdlevel 2" xfId="4013"/>
    <cellStyle name="Header3rdlevel_4F" xfId="20890"/>
    <cellStyle name="Heading" xfId="4014"/>
    <cellStyle name="Heading 1 2" xfId="4015"/>
    <cellStyle name="Heading 1 3" xfId="4016"/>
    <cellStyle name="Heading 2 2" xfId="4017"/>
    <cellStyle name="Heading 3 2" xfId="4018"/>
    <cellStyle name="Heading 4 2" xfId="4019"/>
    <cellStyle name="Hyperlink 2" xfId="4020"/>
    <cellStyle name="Hyperlink 3" xfId="4021"/>
    <cellStyle name="Hyperlink 4" xfId="4022"/>
    <cellStyle name="Hyperlink 5" xfId="4023"/>
    <cellStyle name="Input 10" xfId="4024"/>
    <cellStyle name="Input 10 10" xfId="20891"/>
    <cellStyle name="Input 10 11" xfId="20892"/>
    <cellStyle name="Input 10 12" xfId="20893"/>
    <cellStyle name="Input 10 13" xfId="20894"/>
    <cellStyle name="Input 10 14" xfId="20895"/>
    <cellStyle name="Input 10 2" xfId="20896"/>
    <cellStyle name="Input 10 2 10" xfId="20897"/>
    <cellStyle name="Input 10 2 2" xfId="20898"/>
    <cellStyle name="Input 10 2 3" xfId="20899"/>
    <cellStyle name="Input 10 2 4" xfId="20900"/>
    <cellStyle name="Input 10 2 5" xfId="20901"/>
    <cellStyle name="Input 10 2 6" xfId="20902"/>
    <cellStyle name="Input 10 2 7" xfId="20903"/>
    <cellStyle name="Input 10 2 8" xfId="20904"/>
    <cellStyle name="Input 10 2 9" xfId="20905"/>
    <cellStyle name="Input 10 3" xfId="20906"/>
    <cellStyle name="Input 10 3 10" xfId="20907"/>
    <cellStyle name="Input 10 3 2" xfId="20908"/>
    <cellStyle name="Input 10 3 3" xfId="20909"/>
    <cellStyle name="Input 10 3 4" xfId="20910"/>
    <cellStyle name="Input 10 3 5" xfId="20911"/>
    <cellStyle name="Input 10 3 6" xfId="20912"/>
    <cellStyle name="Input 10 3 7" xfId="20913"/>
    <cellStyle name="Input 10 3 8" xfId="20914"/>
    <cellStyle name="Input 10 3 9" xfId="20915"/>
    <cellStyle name="Input 10 4" xfId="20916"/>
    <cellStyle name="Input 10 5" xfId="20917"/>
    <cellStyle name="Input 10 6" xfId="20918"/>
    <cellStyle name="Input 10 7" xfId="20919"/>
    <cellStyle name="Input 10 8" xfId="20920"/>
    <cellStyle name="Input 10 9" xfId="20921"/>
    <cellStyle name="Input 10_4F" xfId="20922"/>
    <cellStyle name="Input 11" xfId="4025"/>
    <cellStyle name="Input 11 10" xfId="20923"/>
    <cellStyle name="Input 11 11" xfId="20924"/>
    <cellStyle name="Input 11 12" xfId="20925"/>
    <cellStyle name="Input 11 13" xfId="20926"/>
    <cellStyle name="Input 11 14" xfId="20927"/>
    <cellStyle name="Input 11 2" xfId="20928"/>
    <cellStyle name="Input 11 2 10" xfId="20929"/>
    <cellStyle name="Input 11 2 2" xfId="20930"/>
    <cellStyle name="Input 11 2 3" xfId="20931"/>
    <cellStyle name="Input 11 2 4" xfId="20932"/>
    <cellStyle name="Input 11 2 5" xfId="20933"/>
    <cellStyle name="Input 11 2 6" xfId="20934"/>
    <cellStyle name="Input 11 2 7" xfId="20935"/>
    <cellStyle name="Input 11 2 8" xfId="20936"/>
    <cellStyle name="Input 11 2 9" xfId="20937"/>
    <cellStyle name="Input 11 3" xfId="20938"/>
    <cellStyle name="Input 11 3 10" xfId="20939"/>
    <cellStyle name="Input 11 3 2" xfId="20940"/>
    <cellStyle name="Input 11 3 3" xfId="20941"/>
    <cellStyle name="Input 11 3 4" xfId="20942"/>
    <cellStyle name="Input 11 3 5" xfId="20943"/>
    <cellStyle name="Input 11 3 6" xfId="20944"/>
    <cellStyle name="Input 11 3 7" xfId="20945"/>
    <cellStyle name="Input 11 3 8" xfId="20946"/>
    <cellStyle name="Input 11 3 9" xfId="20947"/>
    <cellStyle name="Input 11 4" xfId="20948"/>
    <cellStyle name="Input 11 5" xfId="20949"/>
    <cellStyle name="Input 11 6" xfId="20950"/>
    <cellStyle name="Input 11 7" xfId="20951"/>
    <cellStyle name="Input 11 8" xfId="20952"/>
    <cellStyle name="Input 11 9" xfId="20953"/>
    <cellStyle name="Input 11_4F" xfId="20954"/>
    <cellStyle name="Input 12" xfId="4026"/>
    <cellStyle name="Input 12 10" xfId="20955"/>
    <cellStyle name="Input 12 11" xfId="20956"/>
    <cellStyle name="Input 12 12" xfId="20957"/>
    <cellStyle name="Input 12 13" xfId="20958"/>
    <cellStyle name="Input 12 14" xfId="20959"/>
    <cellStyle name="Input 12 2" xfId="20960"/>
    <cellStyle name="Input 12 2 10" xfId="20961"/>
    <cellStyle name="Input 12 2 2" xfId="20962"/>
    <cellStyle name="Input 12 2 3" xfId="20963"/>
    <cellStyle name="Input 12 2 4" xfId="20964"/>
    <cellStyle name="Input 12 2 5" xfId="20965"/>
    <cellStyle name="Input 12 2 6" xfId="20966"/>
    <cellStyle name="Input 12 2 7" xfId="20967"/>
    <cellStyle name="Input 12 2 8" xfId="20968"/>
    <cellStyle name="Input 12 2 9" xfId="20969"/>
    <cellStyle name="Input 12 3" xfId="20970"/>
    <cellStyle name="Input 12 3 10" xfId="20971"/>
    <cellStyle name="Input 12 3 2" xfId="20972"/>
    <cellStyle name="Input 12 3 3" xfId="20973"/>
    <cellStyle name="Input 12 3 4" xfId="20974"/>
    <cellStyle name="Input 12 3 5" xfId="20975"/>
    <cellStyle name="Input 12 3 6" xfId="20976"/>
    <cellStyle name="Input 12 3 7" xfId="20977"/>
    <cellStyle name="Input 12 3 8" xfId="20978"/>
    <cellStyle name="Input 12 3 9" xfId="20979"/>
    <cellStyle name="Input 12 4" xfId="20980"/>
    <cellStyle name="Input 12 5" xfId="20981"/>
    <cellStyle name="Input 12 6" xfId="20982"/>
    <cellStyle name="Input 12 7" xfId="20983"/>
    <cellStyle name="Input 12 8" xfId="20984"/>
    <cellStyle name="Input 12 9" xfId="20985"/>
    <cellStyle name="Input 12_4F" xfId="20986"/>
    <cellStyle name="Input 13" xfId="4027"/>
    <cellStyle name="Input 13 10" xfId="20987"/>
    <cellStyle name="Input 13 11" xfId="20988"/>
    <cellStyle name="Input 13 12" xfId="20989"/>
    <cellStyle name="Input 13 13" xfId="20990"/>
    <cellStyle name="Input 13 14" xfId="20991"/>
    <cellStyle name="Input 13 2" xfId="20992"/>
    <cellStyle name="Input 13 2 10" xfId="20993"/>
    <cellStyle name="Input 13 2 2" xfId="20994"/>
    <cellStyle name="Input 13 2 3" xfId="20995"/>
    <cellStyle name="Input 13 2 4" xfId="20996"/>
    <cellStyle name="Input 13 2 5" xfId="20997"/>
    <cellStyle name="Input 13 2 6" xfId="20998"/>
    <cellStyle name="Input 13 2 7" xfId="20999"/>
    <cellStyle name="Input 13 2 8" xfId="21000"/>
    <cellStyle name="Input 13 2 9" xfId="21001"/>
    <cellStyle name="Input 13 3" xfId="21002"/>
    <cellStyle name="Input 13 3 10" xfId="21003"/>
    <cellStyle name="Input 13 3 2" xfId="21004"/>
    <cellStyle name="Input 13 3 3" xfId="21005"/>
    <cellStyle name="Input 13 3 4" xfId="21006"/>
    <cellStyle name="Input 13 3 5" xfId="21007"/>
    <cellStyle name="Input 13 3 6" xfId="21008"/>
    <cellStyle name="Input 13 3 7" xfId="21009"/>
    <cellStyle name="Input 13 3 8" xfId="21010"/>
    <cellStyle name="Input 13 3 9" xfId="21011"/>
    <cellStyle name="Input 13 4" xfId="21012"/>
    <cellStyle name="Input 13 5" xfId="21013"/>
    <cellStyle name="Input 13 6" xfId="21014"/>
    <cellStyle name="Input 13 7" xfId="21015"/>
    <cellStyle name="Input 13 8" xfId="21016"/>
    <cellStyle name="Input 13 9" xfId="21017"/>
    <cellStyle name="Input 13_4F" xfId="21018"/>
    <cellStyle name="Input 14" xfId="4028"/>
    <cellStyle name="Input 14 10" xfId="21019"/>
    <cellStyle name="Input 14 11" xfId="21020"/>
    <cellStyle name="Input 14 12" xfId="21021"/>
    <cellStyle name="Input 14 13" xfId="21022"/>
    <cellStyle name="Input 14 14" xfId="21023"/>
    <cellStyle name="Input 14 2" xfId="21024"/>
    <cellStyle name="Input 14 2 10" xfId="21025"/>
    <cellStyle name="Input 14 2 2" xfId="21026"/>
    <cellStyle name="Input 14 2 3" xfId="21027"/>
    <cellStyle name="Input 14 2 4" xfId="21028"/>
    <cellStyle name="Input 14 2 5" xfId="21029"/>
    <cellStyle name="Input 14 2 6" xfId="21030"/>
    <cellStyle name="Input 14 2 7" xfId="21031"/>
    <cellStyle name="Input 14 2 8" xfId="21032"/>
    <cellStyle name="Input 14 2 9" xfId="21033"/>
    <cellStyle name="Input 14 3" xfId="21034"/>
    <cellStyle name="Input 14 3 10" xfId="21035"/>
    <cellStyle name="Input 14 3 2" xfId="21036"/>
    <cellStyle name="Input 14 3 3" xfId="21037"/>
    <cellStyle name="Input 14 3 4" xfId="21038"/>
    <cellStyle name="Input 14 3 5" xfId="21039"/>
    <cellStyle name="Input 14 3 6" xfId="21040"/>
    <cellStyle name="Input 14 3 7" xfId="21041"/>
    <cellStyle name="Input 14 3 8" xfId="21042"/>
    <cellStyle name="Input 14 3 9" xfId="21043"/>
    <cellStyle name="Input 14 4" xfId="21044"/>
    <cellStyle name="Input 14 5" xfId="21045"/>
    <cellStyle name="Input 14 6" xfId="21046"/>
    <cellStyle name="Input 14 7" xfId="21047"/>
    <cellStyle name="Input 14 8" xfId="21048"/>
    <cellStyle name="Input 14 9" xfId="21049"/>
    <cellStyle name="Input 14_4F" xfId="21050"/>
    <cellStyle name="Input 15" xfId="21051"/>
    <cellStyle name="Input 16" xfId="21052"/>
    <cellStyle name="Input 17" xfId="21053"/>
    <cellStyle name="Input 2" xfId="4029"/>
    <cellStyle name="Input 2 10" xfId="4030"/>
    <cellStyle name="Input 2 10 10" xfId="21054"/>
    <cellStyle name="Input 2 10 2" xfId="4031"/>
    <cellStyle name="Input 2 10 2 2" xfId="4032"/>
    <cellStyle name="Input 2 10 2 2 2" xfId="4033"/>
    <cellStyle name="Input 2 10 2 2 3" xfId="4034"/>
    <cellStyle name="Input 2 10 2 2_4F" xfId="21055"/>
    <cellStyle name="Input 2 10 2 3" xfId="4035"/>
    <cellStyle name="Input 2 10 2 3 2" xfId="4036"/>
    <cellStyle name="Input 2 10 2 3_4F" xfId="21056"/>
    <cellStyle name="Input 2 10 2 4" xfId="4037"/>
    <cellStyle name="Input 2 10 2_4F" xfId="21057"/>
    <cellStyle name="Input 2 10 3" xfId="4038"/>
    <cellStyle name="Input 2 10 3 2" xfId="4039"/>
    <cellStyle name="Input 2 10 3 2 2" xfId="4040"/>
    <cellStyle name="Input 2 10 3 2 3" xfId="4041"/>
    <cellStyle name="Input 2 10 3 2_4F" xfId="21058"/>
    <cellStyle name="Input 2 10 3 3" xfId="4042"/>
    <cellStyle name="Input 2 10 3 3 2" xfId="4043"/>
    <cellStyle name="Input 2 10 3 3_4F" xfId="21059"/>
    <cellStyle name="Input 2 10 3 4" xfId="4044"/>
    <cellStyle name="Input 2 10 3_4F" xfId="21060"/>
    <cellStyle name="Input 2 10 4" xfId="4045"/>
    <cellStyle name="Input 2 10 4 2" xfId="4046"/>
    <cellStyle name="Input 2 10 4 2 2" xfId="4047"/>
    <cellStyle name="Input 2 10 4 2 3" xfId="4048"/>
    <cellStyle name="Input 2 10 4 2_4F" xfId="21061"/>
    <cellStyle name="Input 2 10 4 3" xfId="4049"/>
    <cellStyle name="Input 2 10 4 3 2" xfId="4050"/>
    <cellStyle name="Input 2 10 4 3_4F" xfId="21062"/>
    <cellStyle name="Input 2 10 4 4" xfId="4051"/>
    <cellStyle name="Input 2 10 4_4F" xfId="21063"/>
    <cellStyle name="Input 2 10 5" xfId="4052"/>
    <cellStyle name="Input 2 10 5 2" xfId="4053"/>
    <cellStyle name="Input 2 10 5 2 2" xfId="4054"/>
    <cellStyle name="Input 2 10 5 2 3" xfId="4055"/>
    <cellStyle name="Input 2 10 5 2_4F" xfId="21064"/>
    <cellStyle name="Input 2 10 5 3" xfId="4056"/>
    <cellStyle name="Input 2 10 5 3 2" xfId="4057"/>
    <cellStyle name="Input 2 10 5 3_4F" xfId="21065"/>
    <cellStyle name="Input 2 10 5 4" xfId="4058"/>
    <cellStyle name="Input 2 10 5_4F" xfId="21066"/>
    <cellStyle name="Input 2 10 6" xfId="4059"/>
    <cellStyle name="Input 2 10 6 2" xfId="4060"/>
    <cellStyle name="Input 2 10 6 2 2" xfId="4061"/>
    <cellStyle name="Input 2 10 6 2 3" xfId="4062"/>
    <cellStyle name="Input 2 10 6 2_4F" xfId="21067"/>
    <cellStyle name="Input 2 10 6 3" xfId="4063"/>
    <cellStyle name="Input 2 10 6 3 2" xfId="4064"/>
    <cellStyle name="Input 2 10 6 3_4F" xfId="21068"/>
    <cellStyle name="Input 2 10 6 4" xfId="4065"/>
    <cellStyle name="Input 2 10 6_4F" xfId="21069"/>
    <cellStyle name="Input 2 10 7" xfId="4066"/>
    <cellStyle name="Input 2 10 7 2" xfId="4067"/>
    <cellStyle name="Input 2 10 7 3" xfId="4068"/>
    <cellStyle name="Input 2 10 7_4F" xfId="21070"/>
    <cellStyle name="Input 2 10 8" xfId="4069"/>
    <cellStyle name="Input 2 10 8 2" xfId="4070"/>
    <cellStyle name="Input 2 10 8_4F" xfId="21071"/>
    <cellStyle name="Input 2 10 9" xfId="4071"/>
    <cellStyle name="Input 2 10_4F" xfId="21072"/>
    <cellStyle name="Input 2 11" xfId="4072"/>
    <cellStyle name="Input 2 11 10" xfId="21073"/>
    <cellStyle name="Input 2 11 2" xfId="4073"/>
    <cellStyle name="Input 2 11 2 2" xfId="4074"/>
    <cellStyle name="Input 2 11 2 2 2" xfId="4075"/>
    <cellStyle name="Input 2 11 2 2 3" xfId="4076"/>
    <cellStyle name="Input 2 11 2 2_4F" xfId="21074"/>
    <cellStyle name="Input 2 11 2 3" xfId="4077"/>
    <cellStyle name="Input 2 11 2 3 2" xfId="4078"/>
    <cellStyle name="Input 2 11 2 3_4F" xfId="21075"/>
    <cellStyle name="Input 2 11 2 4" xfId="4079"/>
    <cellStyle name="Input 2 11 2_4F" xfId="21076"/>
    <cellStyle name="Input 2 11 3" xfId="4080"/>
    <cellStyle name="Input 2 11 3 2" xfId="4081"/>
    <cellStyle name="Input 2 11 3 2 2" xfId="4082"/>
    <cellStyle name="Input 2 11 3 2 3" xfId="4083"/>
    <cellStyle name="Input 2 11 3 2_4F" xfId="21077"/>
    <cellStyle name="Input 2 11 3 3" xfId="4084"/>
    <cellStyle name="Input 2 11 3 3 2" xfId="4085"/>
    <cellStyle name="Input 2 11 3 3_4F" xfId="21078"/>
    <cellStyle name="Input 2 11 3 4" xfId="4086"/>
    <cellStyle name="Input 2 11 3_4F" xfId="21079"/>
    <cellStyle name="Input 2 11 4" xfId="4087"/>
    <cellStyle name="Input 2 11 4 2" xfId="4088"/>
    <cellStyle name="Input 2 11 4 2 2" xfId="4089"/>
    <cellStyle name="Input 2 11 4 2 3" xfId="4090"/>
    <cellStyle name="Input 2 11 4 2_4F" xfId="21080"/>
    <cellStyle name="Input 2 11 4 3" xfId="4091"/>
    <cellStyle name="Input 2 11 4 3 2" xfId="4092"/>
    <cellStyle name="Input 2 11 4 3_4F" xfId="21081"/>
    <cellStyle name="Input 2 11 4 4" xfId="4093"/>
    <cellStyle name="Input 2 11 4_4F" xfId="21082"/>
    <cellStyle name="Input 2 11 5" xfId="4094"/>
    <cellStyle name="Input 2 11 5 2" xfId="4095"/>
    <cellStyle name="Input 2 11 5 2 2" xfId="4096"/>
    <cellStyle name="Input 2 11 5 2 3" xfId="4097"/>
    <cellStyle name="Input 2 11 5 2_4F" xfId="21083"/>
    <cellStyle name="Input 2 11 5 3" xfId="4098"/>
    <cellStyle name="Input 2 11 5 3 2" xfId="4099"/>
    <cellStyle name="Input 2 11 5 3_4F" xfId="21084"/>
    <cellStyle name="Input 2 11 5 4" xfId="4100"/>
    <cellStyle name="Input 2 11 5_4F" xfId="21085"/>
    <cellStyle name="Input 2 11 6" xfId="4101"/>
    <cellStyle name="Input 2 11 6 2" xfId="4102"/>
    <cellStyle name="Input 2 11 6 2 2" xfId="4103"/>
    <cellStyle name="Input 2 11 6 2 3" xfId="4104"/>
    <cellStyle name="Input 2 11 6 2_4F" xfId="21086"/>
    <cellStyle name="Input 2 11 6 3" xfId="4105"/>
    <cellStyle name="Input 2 11 6 3 2" xfId="4106"/>
    <cellStyle name="Input 2 11 6 3_4F" xfId="21087"/>
    <cellStyle name="Input 2 11 6 4" xfId="4107"/>
    <cellStyle name="Input 2 11 6_4F" xfId="21088"/>
    <cellStyle name="Input 2 11 7" xfId="4108"/>
    <cellStyle name="Input 2 11 7 2" xfId="4109"/>
    <cellStyle name="Input 2 11 7 3" xfId="4110"/>
    <cellStyle name="Input 2 11 7_4F" xfId="21089"/>
    <cellStyle name="Input 2 11 8" xfId="4111"/>
    <cellStyle name="Input 2 11 8 2" xfId="4112"/>
    <cellStyle name="Input 2 11 8_4F" xfId="21090"/>
    <cellStyle name="Input 2 11 9" xfId="4113"/>
    <cellStyle name="Input 2 11_4F" xfId="21091"/>
    <cellStyle name="Input 2 12" xfId="4114"/>
    <cellStyle name="Input 2 12 2" xfId="4115"/>
    <cellStyle name="Input 2 12 2 2" xfId="4116"/>
    <cellStyle name="Input 2 12 2 2 2" xfId="4117"/>
    <cellStyle name="Input 2 12 2 2 3" xfId="4118"/>
    <cellStyle name="Input 2 12 2 2_4F" xfId="21092"/>
    <cellStyle name="Input 2 12 2 3" xfId="4119"/>
    <cellStyle name="Input 2 12 2 3 2" xfId="4120"/>
    <cellStyle name="Input 2 12 2 3_4F" xfId="21093"/>
    <cellStyle name="Input 2 12 2 4" xfId="4121"/>
    <cellStyle name="Input 2 12 2_4F" xfId="21094"/>
    <cellStyle name="Input 2 12 3" xfId="4122"/>
    <cellStyle name="Input 2 12 3 2" xfId="4123"/>
    <cellStyle name="Input 2 12 3 2 2" xfId="4124"/>
    <cellStyle name="Input 2 12 3 2 3" xfId="4125"/>
    <cellStyle name="Input 2 12 3 2_4F" xfId="21095"/>
    <cellStyle name="Input 2 12 3 3" xfId="4126"/>
    <cellStyle name="Input 2 12 3 3 2" xfId="4127"/>
    <cellStyle name="Input 2 12 3 3_4F" xfId="21096"/>
    <cellStyle name="Input 2 12 3 4" xfId="4128"/>
    <cellStyle name="Input 2 12 3_4F" xfId="21097"/>
    <cellStyle name="Input 2 12 4" xfId="4129"/>
    <cellStyle name="Input 2 12 4 2" xfId="4130"/>
    <cellStyle name="Input 2 12 4 2 2" xfId="4131"/>
    <cellStyle name="Input 2 12 4 2 3" xfId="4132"/>
    <cellStyle name="Input 2 12 4 2_4F" xfId="21098"/>
    <cellStyle name="Input 2 12 4 3" xfId="4133"/>
    <cellStyle name="Input 2 12 4 3 2" xfId="4134"/>
    <cellStyle name="Input 2 12 4 3_4F" xfId="21099"/>
    <cellStyle name="Input 2 12 4 4" xfId="4135"/>
    <cellStyle name="Input 2 12 4_4F" xfId="21100"/>
    <cellStyle name="Input 2 12 5" xfId="4136"/>
    <cellStyle name="Input 2 12 5 2" xfId="4137"/>
    <cellStyle name="Input 2 12 5 2 2" xfId="4138"/>
    <cellStyle name="Input 2 12 5 2 3" xfId="4139"/>
    <cellStyle name="Input 2 12 5 2_4F" xfId="21101"/>
    <cellStyle name="Input 2 12 5 3" xfId="4140"/>
    <cellStyle name="Input 2 12 5 3 2" xfId="4141"/>
    <cellStyle name="Input 2 12 5 3_4F" xfId="21102"/>
    <cellStyle name="Input 2 12 5 4" xfId="4142"/>
    <cellStyle name="Input 2 12 5_4F" xfId="21103"/>
    <cellStyle name="Input 2 12 6" xfId="4143"/>
    <cellStyle name="Input 2 12 6 2" xfId="4144"/>
    <cellStyle name="Input 2 12 6 2 2" xfId="4145"/>
    <cellStyle name="Input 2 12 6 2 3" xfId="4146"/>
    <cellStyle name="Input 2 12 6 2_4F" xfId="21104"/>
    <cellStyle name="Input 2 12 6 3" xfId="4147"/>
    <cellStyle name="Input 2 12 6 3 2" xfId="4148"/>
    <cellStyle name="Input 2 12 6 3_4F" xfId="21105"/>
    <cellStyle name="Input 2 12 6 4" xfId="4149"/>
    <cellStyle name="Input 2 12 6_4F" xfId="21106"/>
    <cellStyle name="Input 2 12 7" xfId="4150"/>
    <cellStyle name="Input 2 12 7 2" xfId="4151"/>
    <cellStyle name="Input 2 12 7 3" xfId="4152"/>
    <cellStyle name="Input 2 12 7_4F" xfId="21107"/>
    <cellStyle name="Input 2 12 8" xfId="4153"/>
    <cellStyle name="Input 2 12 8 2" xfId="4154"/>
    <cellStyle name="Input 2 12 8_4F" xfId="21108"/>
    <cellStyle name="Input 2 12 9" xfId="4155"/>
    <cellStyle name="Input 2 12_4F" xfId="21109"/>
    <cellStyle name="Input 2 13" xfId="4156"/>
    <cellStyle name="Input 2 13 2" xfId="4157"/>
    <cellStyle name="Input 2 13 2 2" xfId="4158"/>
    <cellStyle name="Input 2 13 2 2 2" xfId="4159"/>
    <cellStyle name="Input 2 13 2 2 3" xfId="4160"/>
    <cellStyle name="Input 2 13 2 2_4F" xfId="21110"/>
    <cellStyle name="Input 2 13 2 3" xfId="4161"/>
    <cellStyle name="Input 2 13 2 3 2" xfId="4162"/>
    <cellStyle name="Input 2 13 2 3_4F" xfId="21111"/>
    <cellStyle name="Input 2 13 2 4" xfId="4163"/>
    <cellStyle name="Input 2 13 2_4F" xfId="21112"/>
    <cellStyle name="Input 2 13 3" xfId="4164"/>
    <cellStyle name="Input 2 13 3 2" xfId="4165"/>
    <cellStyle name="Input 2 13 3 2 2" xfId="4166"/>
    <cellStyle name="Input 2 13 3 2 3" xfId="4167"/>
    <cellStyle name="Input 2 13 3 2_4F" xfId="21113"/>
    <cellStyle name="Input 2 13 3 3" xfId="4168"/>
    <cellStyle name="Input 2 13 3 3 2" xfId="4169"/>
    <cellStyle name="Input 2 13 3 3_4F" xfId="21114"/>
    <cellStyle name="Input 2 13 3 4" xfId="4170"/>
    <cellStyle name="Input 2 13 3_4F" xfId="21115"/>
    <cellStyle name="Input 2 13 4" xfId="4171"/>
    <cellStyle name="Input 2 13 4 2" xfId="4172"/>
    <cellStyle name="Input 2 13 4 2 2" xfId="4173"/>
    <cellStyle name="Input 2 13 4 2 3" xfId="4174"/>
    <cellStyle name="Input 2 13 4 2_4F" xfId="21116"/>
    <cellStyle name="Input 2 13 4 3" xfId="4175"/>
    <cellStyle name="Input 2 13 4 3 2" xfId="4176"/>
    <cellStyle name="Input 2 13 4 3_4F" xfId="21117"/>
    <cellStyle name="Input 2 13 4 4" xfId="4177"/>
    <cellStyle name="Input 2 13 4_4F" xfId="21118"/>
    <cellStyle name="Input 2 13 5" xfId="4178"/>
    <cellStyle name="Input 2 13 5 2" xfId="4179"/>
    <cellStyle name="Input 2 13 5 2 2" xfId="4180"/>
    <cellStyle name="Input 2 13 5 2 3" xfId="4181"/>
    <cellStyle name="Input 2 13 5 2_4F" xfId="21119"/>
    <cellStyle name="Input 2 13 5 3" xfId="4182"/>
    <cellStyle name="Input 2 13 5 3 2" xfId="4183"/>
    <cellStyle name="Input 2 13 5 3_4F" xfId="21120"/>
    <cellStyle name="Input 2 13 5 4" xfId="4184"/>
    <cellStyle name="Input 2 13 5_4F" xfId="21121"/>
    <cellStyle name="Input 2 13 6" xfId="4185"/>
    <cellStyle name="Input 2 13 6 2" xfId="4186"/>
    <cellStyle name="Input 2 13 6 2 2" xfId="4187"/>
    <cellStyle name="Input 2 13 6 2 3" xfId="4188"/>
    <cellStyle name="Input 2 13 6 2_4F" xfId="21122"/>
    <cellStyle name="Input 2 13 6 3" xfId="4189"/>
    <cellStyle name="Input 2 13 6 3 2" xfId="4190"/>
    <cellStyle name="Input 2 13 6 3_4F" xfId="21123"/>
    <cellStyle name="Input 2 13 6 4" xfId="4191"/>
    <cellStyle name="Input 2 13 6_4F" xfId="21124"/>
    <cellStyle name="Input 2 13 7" xfId="4192"/>
    <cellStyle name="Input 2 13 7 2" xfId="4193"/>
    <cellStyle name="Input 2 13 7 3" xfId="4194"/>
    <cellStyle name="Input 2 13 7_4F" xfId="21125"/>
    <cellStyle name="Input 2 13 8" xfId="4195"/>
    <cellStyle name="Input 2 13 8 2" xfId="4196"/>
    <cellStyle name="Input 2 13 8_4F" xfId="21126"/>
    <cellStyle name="Input 2 13 9" xfId="4197"/>
    <cellStyle name="Input 2 13_4F" xfId="21127"/>
    <cellStyle name="Input 2 14" xfId="4198"/>
    <cellStyle name="Input 2 14 2" xfId="4199"/>
    <cellStyle name="Input 2 14 2 2" xfId="4200"/>
    <cellStyle name="Input 2 14 2 2 2" xfId="4201"/>
    <cellStyle name="Input 2 14 2 2 3" xfId="4202"/>
    <cellStyle name="Input 2 14 2 2_4F" xfId="21128"/>
    <cellStyle name="Input 2 14 2 3" xfId="4203"/>
    <cellStyle name="Input 2 14 2 3 2" xfId="4204"/>
    <cellStyle name="Input 2 14 2 3_4F" xfId="21129"/>
    <cellStyle name="Input 2 14 2 4" xfId="4205"/>
    <cellStyle name="Input 2 14 2_4F" xfId="21130"/>
    <cellStyle name="Input 2 14 3" xfId="4206"/>
    <cellStyle name="Input 2 14 3 2" xfId="4207"/>
    <cellStyle name="Input 2 14 3 2 2" xfId="4208"/>
    <cellStyle name="Input 2 14 3 2 3" xfId="4209"/>
    <cellStyle name="Input 2 14 3 2_4F" xfId="21131"/>
    <cellStyle name="Input 2 14 3 3" xfId="4210"/>
    <cellStyle name="Input 2 14 3 3 2" xfId="4211"/>
    <cellStyle name="Input 2 14 3 3_4F" xfId="21132"/>
    <cellStyle name="Input 2 14 3 4" xfId="4212"/>
    <cellStyle name="Input 2 14 3_4F" xfId="21133"/>
    <cellStyle name="Input 2 14 4" xfId="4213"/>
    <cellStyle name="Input 2 14 4 2" xfId="4214"/>
    <cellStyle name="Input 2 14 4 2 2" xfId="4215"/>
    <cellStyle name="Input 2 14 4 2 3" xfId="4216"/>
    <cellStyle name="Input 2 14 4 2_4F" xfId="21134"/>
    <cellStyle name="Input 2 14 4 3" xfId="4217"/>
    <cellStyle name="Input 2 14 4 3 2" xfId="4218"/>
    <cellStyle name="Input 2 14 4 3_4F" xfId="21135"/>
    <cellStyle name="Input 2 14 4 4" xfId="4219"/>
    <cellStyle name="Input 2 14 4_4F" xfId="21136"/>
    <cellStyle name="Input 2 14 5" xfId="4220"/>
    <cellStyle name="Input 2 14 5 2" xfId="4221"/>
    <cellStyle name="Input 2 14 5 2 2" xfId="4222"/>
    <cellStyle name="Input 2 14 5 2 3" xfId="4223"/>
    <cellStyle name="Input 2 14 5 2_4F" xfId="21137"/>
    <cellStyle name="Input 2 14 5 3" xfId="4224"/>
    <cellStyle name="Input 2 14 5 3 2" xfId="4225"/>
    <cellStyle name="Input 2 14 5 3_4F" xfId="21138"/>
    <cellStyle name="Input 2 14 5 4" xfId="4226"/>
    <cellStyle name="Input 2 14 5_4F" xfId="21139"/>
    <cellStyle name="Input 2 14 6" xfId="4227"/>
    <cellStyle name="Input 2 14 6 2" xfId="4228"/>
    <cellStyle name="Input 2 14 6 2 2" xfId="4229"/>
    <cellStyle name="Input 2 14 6 2 3" xfId="4230"/>
    <cellStyle name="Input 2 14 6 2_4F" xfId="21140"/>
    <cellStyle name="Input 2 14 6 3" xfId="4231"/>
    <cellStyle name="Input 2 14 6 3 2" xfId="4232"/>
    <cellStyle name="Input 2 14 6 3_4F" xfId="21141"/>
    <cellStyle name="Input 2 14 6 4" xfId="4233"/>
    <cellStyle name="Input 2 14 6_4F" xfId="21142"/>
    <cellStyle name="Input 2 14 7" xfId="4234"/>
    <cellStyle name="Input 2 14 7 2" xfId="4235"/>
    <cellStyle name="Input 2 14 7 3" xfId="4236"/>
    <cellStyle name="Input 2 14 7_4F" xfId="21143"/>
    <cellStyle name="Input 2 14 8" xfId="4237"/>
    <cellStyle name="Input 2 14 8 2" xfId="4238"/>
    <cellStyle name="Input 2 14 8_4F" xfId="21144"/>
    <cellStyle name="Input 2 14 9" xfId="4239"/>
    <cellStyle name="Input 2 14_4F" xfId="21145"/>
    <cellStyle name="Input 2 15" xfId="4240"/>
    <cellStyle name="Input 2 15 2" xfId="4241"/>
    <cellStyle name="Input 2 15 2 2" xfId="4242"/>
    <cellStyle name="Input 2 15 2 3" xfId="4243"/>
    <cellStyle name="Input 2 15 2_4F" xfId="21146"/>
    <cellStyle name="Input 2 15 3" xfId="4244"/>
    <cellStyle name="Input 2 15 3 2" xfId="4245"/>
    <cellStyle name="Input 2 15 3_4F" xfId="21147"/>
    <cellStyle name="Input 2 15 4" xfId="4246"/>
    <cellStyle name="Input 2 15_4F" xfId="21148"/>
    <cellStyle name="Input 2 16" xfId="4247"/>
    <cellStyle name="Input 2 16 2" xfId="4248"/>
    <cellStyle name="Input 2 16 2 2" xfId="4249"/>
    <cellStyle name="Input 2 16 2 3" xfId="4250"/>
    <cellStyle name="Input 2 16 2_4F" xfId="21149"/>
    <cellStyle name="Input 2 16 3" xfId="4251"/>
    <cellStyle name="Input 2 16 3 2" xfId="4252"/>
    <cellStyle name="Input 2 16 3_4F" xfId="21150"/>
    <cellStyle name="Input 2 16 4" xfId="4253"/>
    <cellStyle name="Input 2 16_4F" xfId="21151"/>
    <cellStyle name="Input 2 17" xfId="4254"/>
    <cellStyle name="Input 2 17 2" xfId="4255"/>
    <cellStyle name="Input 2 17 2 2" xfId="4256"/>
    <cellStyle name="Input 2 17 2 3" xfId="4257"/>
    <cellStyle name="Input 2 17 2_4F" xfId="21152"/>
    <cellStyle name="Input 2 17 3" xfId="4258"/>
    <cellStyle name="Input 2 17 3 2" xfId="4259"/>
    <cellStyle name="Input 2 17 3_4F" xfId="21153"/>
    <cellStyle name="Input 2 17 4" xfId="4260"/>
    <cellStyle name="Input 2 17_4F" xfId="21154"/>
    <cellStyle name="Input 2 18" xfId="4261"/>
    <cellStyle name="Input 2 18 2" xfId="4262"/>
    <cellStyle name="Input 2 18 2 2" xfId="4263"/>
    <cellStyle name="Input 2 18 2 3" xfId="4264"/>
    <cellStyle name="Input 2 18 2_4F" xfId="21155"/>
    <cellStyle name="Input 2 18 3" xfId="4265"/>
    <cellStyle name="Input 2 18 3 2" xfId="4266"/>
    <cellStyle name="Input 2 18 3_4F" xfId="21156"/>
    <cellStyle name="Input 2 18 4" xfId="4267"/>
    <cellStyle name="Input 2 18_4F" xfId="21157"/>
    <cellStyle name="Input 2 19" xfId="4268"/>
    <cellStyle name="Input 2 19 2" xfId="4269"/>
    <cellStyle name="Input 2 19 3" xfId="4270"/>
    <cellStyle name="Input 2 19_4F" xfId="21158"/>
    <cellStyle name="Input 2 2" xfId="4271"/>
    <cellStyle name="Input 2 2 10" xfId="4272"/>
    <cellStyle name="Input 2 2 10 2" xfId="4273"/>
    <cellStyle name="Input 2 2 10 2 2" xfId="4274"/>
    <cellStyle name="Input 2 2 10 2 3" xfId="4275"/>
    <cellStyle name="Input 2 2 10 2_4F" xfId="21159"/>
    <cellStyle name="Input 2 2 10 3" xfId="4276"/>
    <cellStyle name="Input 2 2 10 3 2" xfId="4277"/>
    <cellStyle name="Input 2 2 10 3_4F" xfId="21160"/>
    <cellStyle name="Input 2 2 10 4" xfId="4278"/>
    <cellStyle name="Input 2 2 10_4F" xfId="21161"/>
    <cellStyle name="Input 2 2 11" xfId="4279"/>
    <cellStyle name="Input 2 2 11 2" xfId="4280"/>
    <cellStyle name="Input 2 2 11 2 2" xfId="4281"/>
    <cellStyle name="Input 2 2 11 2 3" xfId="4282"/>
    <cellStyle name="Input 2 2 11 2_4F" xfId="21162"/>
    <cellStyle name="Input 2 2 11 3" xfId="4283"/>
    <cellStyle name="Input 2 2 11 3 2" xfId="4284"/>
    <cellStyle name="Input 2 2 11 3_4F" xfId="21163"/>
    <cellStyle name="Input 2 2 11 4" xfId="4285"/>
    <cellStyle name="Input 2 2 11_4F" xfId="21164"/>
    <cellStyle name="Input 2 2 12" xfId="4286"/>
    <cellStyle name="Input 2 2 12 2" xfId="4287"/>
    <cellStyle name="Input 2 2 12 3" xfId="4288"/>
    <cellStyle name="Input 2 2 12_4F" xfId="21165"/>
    <cellStyle name="Input 2 2 13" xfId="4289"/>
    <cellStyle name="Input 2 2 13 2" xfId="4290"/>
    <cellStyle name="Input 2 2 13_4F" xfId="21166"/>
    <cellStyle name="Input 2 2 14" xfId="4291"/>
    <cellStyle name="Input 2 2 15" xfId="21167"/>
    <cellStyle name="Input 2 2 16" xfId="21168"/>
    <cellStyle name="Input 2 2 17" xfId="21169"/>
    <cellStyle name="Input 2 2 18" xfId="21170"/>
    <cellStyle name="Input 2 2 19" xfId="21171"/>
    <cellStyle name="Input 2 2 2" xfId="4292"/>
    <cellStyle name="Input 2 2 2 2" xfId="4293"/>
    <cellStyle name="Input 2 2 2 2 2" xfId="4294"/>
    <cellStyle name="Input 2 2 2 2 2 2" xfId="4295"/>
    <cellStyle name="Input 2 2 2 2 2 3" xfId="4296"/>
    <cellStyle name="Input 2 2 2 2 2_4F" xfId="21172"/>
    <cellStyle name="Input 2 2 2 2 3" xfId="4297"/>
    <cellStyle name="Input 2 2 2 2 3 2" xfId="4298"/>
    <cellStyle name="Input 2 2 2 2 3_4F" xfId="21173"/>
    <cellStyle name="Input 2 2 2 2 4" xfId="4299"/>
    <cellStyle name="Input 2 2 2 2_4F" xfId="21174"/>
    <cellStyle name="Input 2 2 2 3" xfId="4300"/>
    <cellStyle name="Input 2 2 2 3 2" xfId="4301"/>
    <cellStyle name="Input 2 2 2 3 2 2" xfId="4302"/>
    <cellStyle name="Input 2 2 2 3 2 3" xfId="4303"/>
    <cellStyle name="Input 2 2 2 3 2_4F" xfId="21175"/>
    <cellStyle name="Input 2 2 2 3 3" xfId="4304"/>
    <cellStyle name="Input 2 2 2 3 3 2" xfId="4305"/>
    <cellStyle name="Input 2 2 2 3 3_4F" xfId="21176"/>
    <cellStyle name="Input 2 2 2 3 4" xfId="4306"/>
    <cellStyle name="Input 2 2 2 3_4F" xfId="21177"/>
    <cellStyle name="Input 2 2 2 4" xfId="4307"/>
    <cellStyle name="Input 2 2 2 4 2" xfId="4308"/>
    <cellStyle name="Input 2 2 2 4 2 2" xfId="4309"/>
    <cellStyle name="Input 2 2 2 4 2 3" xfId="4310"/>
    <cellStyle name="Input 2 2 2 4 2_4F" xfId="21178"/>
    <cellStyle name="Input 2 2 2 4 3" xfId="4311"/>
    <cellStyle name="Input 2 2 2 4 3 2" xfId="4312"/>
    <cellStyle name="Input 2 2 2 4 3_4F" xfId="21179"/>
    <cellStyle name="Input 2 2 2 4 4" xfId="4313"/>
    <cellStyle name="Input 2 2 2 4_4F" xfId="21180"/>
    <cellStyle name="Input 2 2 2 5" xfId="4314"/>
    <cellStyle name="Input 2 2 2 5 2" xfId="4315"/>
    <cellStyle name="Input 2 2 2 5 2 2" xfId="4316"/>
    <cellStyle name="Input 2 2 2 5 2 3" xfId="4317"/>
    <cellStyle name="Input 2 2 2 5 2_4F" xfId="21181"/>
    <cellStyle name="Input 2 2 2 5 3" xfId="4318"/>
    <cellStyle name="Input 2 2 2 5 3 2" xfId="4319"/>
    <cellStyle name="Input 2 2 2 5 3_4F" xfId="21182"/>
    <cellStyle name="Input 2 2 2 5 4" xfId="4320"/>
    <cellStyle name="Input 2 2 2 5_4F" xfId="21183"/>
    <cellStyle name="Input 2 2 2 6" xfId="4321"/>
    <cellStyle name="Input 2 2 2 6 2" xfId="4322"/>
    <cellStyle name="Input 2 2 2 6 2 2" xfId="4323"/>
    <cellStyle name="Input 2 2 2 6 2 3" xfId="4324"/>
    <cellStyle name="Input 2 2 2 6 2_4F" xfId="21184"/>
    <cellStyle name="Input 2 2 2 6 3" xfId="4325"/>
    <cellStyle name="Input 2 2 2 6 3 2" xfId="4326"/>
    <cellStyle name="Input 2 2 2 6 3_4F" xfId="21185"/>
    <cellStyle name="Input 2 2 2 6 4" xfId="4327"/>
    <cellStyle name="Input 2 2 2 6_4F" xfId="21186"/>
    <cellStyle name="Input 2 2 2 7" xfId="4328"/>
    <cellStyle name="Input 2 2 2 7 2" xfId="4329"/>
    <cellStyle name="Input 2 2 2 7 3" xfId="4330"/>
    <cellStyle name="Input 2 2 2 7_4F" xfId="21187"/>
    <cellStyle name="Input 2 2 2 8" xfId="4331"/>
    <cellStyle name="Input 2 2 2 8 2" xfId="4332"/>
    <cellStyle name="Input 2 2 2 8_4F" xfId="21188"/>
    <cellStyle name="Input 2 2 2 9" xfId="4333"/>
    <cellStyle name="Input 2 2 2_4F" xfId="21189"/>
    <cellStyle name="Input 2 2 20" xfId="21190"/>
    <cellStyle name="Input 2 2 21" xfId="21191"/>
    <cellStyle name="Input 2 2 22" xfId="21192"/>
    <cellStyle name="Input 2 2 23" xfId="21193"/>
    <cellStyle name="Input 2 2 24" xfId="21194"/>
    <cellStyle name="Input 2 2 25" xfId="21195"/>
    <cellStyle name="Input 2 2 3" xfId="4334"/>
    <cellStyle name="Input 2 2 3 2" xfId="4335"/>
    <cellStyle name="Input 2 2 3 2 2" xfId="4336"/>
    <cellStyle name="Input 2 2 3 2 2 2" xfId="4337"/>
    <cellStyle name="Input 2 2 3 2 2 3" xfId="4338"/>
    <cellStyle name="Input 2 2 3 2 2_4F" xfId="21196"/>
    <cellStyle name="Input 2 2 3 2 3" xfId="4339"/>
    <cellStyle name="Input 2 2 3 2 3 2" xfId="4340"/>
    <cellStyle name="Input 2 2 3 2 3_4F" xfId="21197"/>
    <cellStyle name="Input 2 2 3 2 4" xfId="4341"/>
    <cellStyle name="Input 2 2 3 2_4F" xfId="21198"/>
    <cellStyle name="Input 2 2 3 3" xfId="4342"/>
    <cellStyle name="Input 2 2 3 3 2" xfId="4343"/>
    <cellStyle name="Input 2 2 3 3 2 2" xfId="4344"/>
    <cellStyle name="Input 2 2 3 3 2 3" xfId="4345"/>
    <cellStyle name="Input 2 2 3 3 2_4F" xfId="21199"/>
    <cellStyle name="Input 2 2 3 3 3" xfId="4346"/>
    <cellStyle name="Input 2 2 3 3 3 2" xfId="4347"/>
    <cellStyle name="Input 2 2 3 3 3_4F" xfId="21200"/>
    <cellStyle name="Input 2 2 3 3 4" xfId="4348"/>
    <cellStyle name="Input 2 2 3 3_4F" xfId="21201"/>
    <cellStyle name="Input 2 2 3 4" xfId="4349"/>
    <cellStyle name="Input 2 2 3 4 2" xfId="4350"/>
    <cellStyle name="Input 2 2 3 4 2 2" xfId="4351"/>
    <cellStyle name="Input 2 2 3 4 2 3" xfId="4352"/>
    <cellStyle name="Input 2 2 3 4 2_4F" xfId="21202"/>
    <cellStyle name="Input 2 2 3 4 3" xfId="4353"/>
    <cellStyle name="Input 2 2 3 4 3 2" xfId="4354"/>
    <cellStyle name="Input 2 2 3 4 3_4F" xfId="21203"/>
    <cellStyle name="Input 2 2 3 4 4" xfId="4355"/>
    <cellStyle name="Input 2 2 3 4_4F" xfId="21204"/>
    <cellStyle name="Input 2 2 3 5" xfId="4356"/>
    <cellStyle name="Input 2 2 3 5 2" xfId="4357"/>
    <cellStyle name="Input 2 2 3 5 2 2" xfId="4358"/>
    <cellStyle name="Input 2 2 3 5 2 3" xfId="4359"/>
    <cellStyle name="Input 2 2 3 5 2_4F" xfId="21205"/>
    <cellStyle name="Input 2 2 3 5 3" xfId="4360"/>
    <cellStyle name="Input 2 2 3 5 3 2" xfId="4361"/>
    <cellStyle name="Input 2 2 3 5 3_4F" xfId="21206"/>
    <cellStyle name="Input 2 2 3 5 4" xfId="4362"/>
    <cellStyle name="Input 2 2 3 5_4F" xfId="21207"/>
    <cellStyle name="Input 2 2 3 6" xfId="4363"/>
    <cellStyle name="Input 2 2 3 6 2" xfId="4364"/>
    <cellStyle name="Input 2 2 3 6 2 2" xfId="4365"/>
    <cellStyle name="Input 2 2 3 6 2 3" xfId="4366"/>
    <cellStyle name="Input 2 2 3 6 2_4F" xfId="21208"/>
    <cellStyle name="Input 2 2 3 6 3" xfId="4367"/>
    <cellStyle name="Input 2 2 3 6 3 2" xfId="4368"/>
    <cellStyle name="Input 2 2 3 6 3_4F" xfId="21209"/>
    <cellStyle name="Input 2 2 3 6 4" xfId="4369"/>
    <cellStyle name="Input 2 2 3 6_4F" xfId="21210"/>
    <cellStyle name="Input 2 2 3 7" xfId="4370"/>
    <cellStyle name="Input 2 2 3 7 2" xfId="4371"/>
    <cellStyle name="Input 2 2 3 7 3" xfId="4372"/>
    <cellStyle name="Input 2 2 3 7_4F" xfId="21211"/>
    <cellStyle name="Input 2 2 3 8" xfId="4373"/>
    <cellStyle name="Input 2 2 3 8 2" xfId="4374"/>
    <cellStyle name="Input 2 2 3 8_4F" xfId="21212"/>
    <cellStyle name="Input 2 2 3 9" xfId="4375"/>
    <cellStyle name="Input 2 2 3_4F" xfId="21213"/>
    <cellStyle name="Input 2 2 4" xfId="4376"/>
    <cellStyle name="Input 2 2 4 2" xfId="4377"/>
    <cellStyle name="Input 2 2 4 2 2" xfId="4378"/>
    <cellStyle name="Input 2 2 4 2 2 2" xfId="4379"/>
    <cellStyle name="Input 2 2 4 2 2 3" xfId="4380"/>
    <cellStyle name="Input 2 2 4 2 2_4F" xfId="21214"/>
    <cellStyle name="Input 2 2 4 2 3" xfId="4381"/>
    <cellStyle name="Input 2 2 4 2 3 2" xfId="4382"/>
    <cellStyle name="Input 2 2 4 2 3_4F" xfId="21215"/>
    <cellStyle name="Input 2 2 4 2 4" xfId="4383"/>
    <cellStyle name="Input 2 2 4 2_4F" xfId="21216"/>
    <cellStyle name="Input 2 2 4 3" xfId="4384"/>
    <cellStyle name="Input 2 2 4 3 2" xfId="4385"/>
    <cellStyle name="Input 2 2 4 3 2 2" xfId="4386"/>
    <cellStyle name="Input 2 2 4 3 2 3" xfId="4387"/>
    <cellStyle name="Input 2 2 4 3 2_4F" xfId="21217"/>
    <cellStyle name="Input 2 2 4 3 3" xfId="4388"/>
    <cellStyle name="Input 2 2 4 3 3 2" xfId="4389"/>
    <cellStyle name="Input 2 2 4 3 3_4F" xfId="21218"/>
    <cellStyle name="Input 2 2 4 3 4" xfId="4390"/>
    <cellStyle name="Input 2 2 4 3_4F" xfId="21219"/>
    <cellStyle name="Input 2 2 4 4" xfId="4391"/>
    <cellStyle name="Input 2 2 4 4 2" xfId="4392"/>
    <cellStyle name="Input 2 2 4 4 2 2" xfId="4393"/>
    <cellStyle name="Input 2 2 4 4 2 3" xfId="4394"/>
    <cellStyle name="Input 2 2 4 4 2_4F" xfId="21220"/>
    <cellStyle name="Input 2 2 4 4 3" xfId="4395"/>
    <cellStyle name="Input 2 2 4 4 3 2" xfId="4396"/>
    <cellStyle name="Input 2 2 4 4 3_4F" xfId="21221"/>
    <cellStyle name="Input 2 2 4 4 4" xfId="4397"/>
    <cellStyle name="Input 2 2 4 4_4F" xfId="21222"/>
    <cellStyle name="Input 2 2 4 5" xfId="4398"/>
    <cellStyle name="Input 2 2 4 5 2" xfId="4399"/>
    <cellStyle name="Input 2 2 4 5 2 2" xfId="4400"/>
    <cellStyle name="Input 2 2 4 5 2 3" xfId="4401"/>
    <cellStyle name="Input 2 2 4 5 2_4F" xfId="21223"/>
    <cellStyle name="Input 2 2 4 5 3" xfId="4402"/>
    <cellStyle name="Input 2 2 4 5 3 2" xfId="4403"/>
    <cellStyle name="Input 2 2 4 5 3_4F" xfId="21224"/>
    <cellStyle name="Input 2 2 4 5 4" xfId="4404"/>
    <cellStyle name="Input 2 2 4 5_4F" xfId="21225"/>
    <cellStyle name="Input 2 2 4 6" xfId="4405"/>
    <cellStyle name="Input 2 2 4 6 2" xfId="4406"/>
    <cellStyle name="Input 2 2 4 6 2 2" xfId="4407"/>
    <cellStyle name="Input 2 2 4 6 2 3" xfId="4408"/>
    <cellStyle name="Input 2 2 4 6 2_4F" xfId="21226"/>
    <cellStyle name="Input 2 2 4 6 3" xfId="4409"/>
    <cellStyle name="Input 2 2 4 6 3 2" xfId="4410"/>
    <cellStyle name="Input 2 2 4 6 3_4F" xfId="21227"/>
    <cellStyle name="Input 2 2 4 6 4" xfId="4411"/>
    <cellStyle name="Input 2 2 4 6_4F" xfId="21228"/>
    <cellStyle name="Input 2 2 4 7" xfId="4412"/>
    <cellStyle name="Input 2 2 4 7 2" xfId="4413"/>
    <cellStyle name="Input 2 2 4 7 3" xfId="4414"/>
    <cellStyle name="Input 2 2 4 7_4F" xfId="21229"/>
    <cellStyle name="Input 2 2 4 8" xfId="4415"/>
    <cellStyle name="Input 2 2 4 8 2" xfId="4416"/>
    <cellStyle name="Input 2 2 4 8_4F" xfId="21230"/>
    <cellStyle name="Input 2 2 4 9" xfId="4417"/>
    <cellStyle name="Input 2 2 4_4F" xfId="21231"/>
    <cellStyle name="Input 2 2 5" xfId="4418"/>
    <cellStyle name="Input 2 2 5 2" xfId="4419"/>
    <cellStyle name="Input 2 2 5 2 2" xfId="4420"/>
    <cellStyle name="Input 2 2 5 2 2 2" xfId="4421"/>
    <cellStyle name="Input 2 2 5 2 2 3" xfId="4422"/>
    <cellStyle name="Input 2 2 5 2 2_4F" xfId="21232"/>
    <cellStyle name="Input 2 2 5 2 3" xfId="4423"/>
    <cellStyle name="Input 2 2 5 2 3 2" xfId="4424"/>
    <cellStyle name="Input 2 2 5 2 3_4F" xfId="21233"/>
    <cellStyle name="Input 2 2 5 2 4" xfId="4425"/>
    <cellStyle name="Input 2 2 5 2_4F" xfId="21234"/>
    <cellStyle name="Input 2 2 5 3" xfId="4426"/>
    <cellStyle name="Input 2 2 5 3 2" xfId="4427"/>
    <cellStyle name="Input 2 2 5 3 2 2" xfId="4428"/>
    <cellStyle name="Input 2 2 5 3 2 3" xfId="4429"/>
    <cellStyle name="Input 2 2 5 3 2_4F" xfId="21235"/>
    <cellStyle name="Input 2 2 5 3 3" xfId="4430"/>
    <cellStyle name="Input 2 2 5 3 3 2" xfId="4431"/>
    <cellStyle name="Input 2 2 5 3 3_4F" xfId="21236"/>
    <cellStyle name="Input 2 2 5 3 4" xfId="4432"/>
    <cellStyle name="Input 2 2 5 3_4F" xfId="21237"/>
    <cellStyle name="Input 2 2 5 4" xfId="4433"/>
    <cellStyle name="Input 2 2 5 4 2" xfId="4434"/>
    <cellStyle name="Input 2 2 5 4 2 2" xfId="4435"/>
    <cellStyle name="Input 2 2 5 4 2 3" xfId="4436"/>
    <cellStyle name="Input 2 2 5 4 2_4F" xfId="21238"/>
    <cellStyle name="Input 2 2 5 4 3" xfId="4437"/>
    <cellStyle name="Input 2 2 5 4 3 2" xfId="4438"/>
    <cellStyle name="Input 2 2 5 4 3_4F" xfId="21239"/>
    <cellStyle name="Input 2 2 5 4 4" xfId="4439"/>
    <cellStyle name="Input 2 2 5 4_4F" xfId="21240"/>
    <cellStyle name="Input 2 2 5 5" xfId="4440"/>
    <cellStyle name="Input 2 2 5 5 2" xfId="4441"/>
    <cellStyle name="Input 2 2 5 5 2 2" xfId="4442"/>
    <cellStyle name="Input 2 2 5 5 2 3" xfId="4443"/>
    <cellStyle name="Input 2 2 5 5 2_4F" xfId="21241"/>
    <cellStyle name="Input 2 2 5 5 3" xfId="4444"/>
    <cellStyle name="Input 2 2 5 5 3 2" xfId="4445"/>
    <cellStyle name="Input 2 2 5 5 3_4F" xfId="21242"/>
    <cellStyle name="Input 2 2 5 5 4" xfId="4446"/>
    <cellStyle name="Input 2 2 5 5_4F" xfId="21243"/>
    <cellStyle name="Input 2 2 5 6" xfId="4447"/>
    <cellStyle name="Input 2 2 5 6 2" xfId="4448"/>
    <cellStyle name="Input 2 2 5 6 2 2" xfId="4449"/>
    <cellStyle name="Input 2 2 5 6 2 3" xfId="4450"/>
    <cellStyle name="Input 2 2 5 6 2_4F" xfId="21244"/>
    <cellStyle name="Input 2 2 5 6 3" xfId="4451"/>
    <cellStyle name="Input 2 2 5 6 3 2" xfId="4452"/>
    <cellStyle name="Input 2 2 5 6 3_4F" xfId="21245"/>
    <cellStyle name="Input 2 2 5 6 4" xfId="4453"/>
    <cellStyle name="Input 2 2 5 6_4F" xfId="21246"/>
    <cellStyle name="Input 2 2 5 7" xfId="4454"/>
    <cellStyle name="Input 2 2 5 7 2" xfId="4455"/>
    <cellStyle name="Input 2 2 5 7 3" xfId="4456"/>
    <cellStyle name="Input 2 2 5 7_4F" xfId="21247"/>
    <cellStyle name="Input 2 2 5 8" xfId="4457"/>
    <cellStyle name="Input 2 2 5 8 2" xfId="4458"/>
    <cellStyle name="Input 2 2 5 8_4F" xfId="21248"/>
    <cellStyle name="Input 2 2 5 9" xfId="4459"/>
    <cellStyle name="Input 2 2 5_4F" xfId="21249"/>
    <cellStyle name="Input 2 2 6" xfId="4460"/>
    <cellStyle name="Input 2 2 6 2" xfId="4461"/>
    <cellStyle name="Input 2 2 6 2 2" xfId="4462"/>
    <cellStyle name="Input 2 2 6 2 3" xfId="4463"/>
    <cellStyle name="Input 2 2 6 2_4F" xfId="21250"/>
    <cellStyle name="Input 2 2 6 3" xfId="4464"/>
    <cellStyle name="Input 2 2 6 3 2" xfId="4465"/>
    <cellStyle name="Input 2 2 6 3_4F" xfId="21251"/>
    <cellStyle name="Input 2 2 6 4" xfId="4466"/>
    <cellStyle name="Input 2 2 6_4F" xfId="21252"/>
    <cellStyle name="Input 2 2 7" xfId="4467"/>
    <cellStyle name="Input 2 2 7 2" xfId="4468"/>
    <cellStyle name="Input 2 2 7 2 2" xfId="4469"/>
    <cellStyle name="Input 2 2 7 2 3" xfId="4470"/>
    <cellStyle name="Input 2 2 7 2_4F" xfId="21253"/>
    <cellStyle name="Input 2 2 7 3" xfId="4471"/>
    <cellStyle name="Input 2 2 7 3 2" xfId="4472"/>
    <cellStyle name="Input 2 2 7 3_4F" xfId="21254"/>
    <cellStyle name="Input 2 2 7 4" xfId="4473"/>
    <cellStyle name="Input 2 2 7_4F" xfId="21255"/>
    <cellStyle name="Input 2 2 8" xfId="4474"/>
    <cellStyle name="Input 2 2 8 2" xfId="4475"/>
    <cellStyle name="Input 2 2 8 2 2" xfId="4476"/>
    <cellStyle name="Input 2 2 8 2 3" xfId="4477"/>
    <cellStyle name="Input 2 2 8 2_4F" xfId="21256"/>
    <cellStyle name="Input 2 2 8 3" xfId="4478"/>
    <cellStyle name="Input 2 2 8 3 2" xfId="4479"/>
    <cellStyle name="Input 2 2 8 3_4F" xfId="21257"/>
    <cellStyle name="Input 2 2 8 4" xfId="4480"/>
    <cellStyle name="Input 2 2 8_4F" xfId="21258"/>
    <cellStyle name="Input 2 2 9" xfId="4481"/>
    <cellStyle name="Input 2 2 9 2" xfId="4482"/>
    <cellStyle name="Input 2 2 9 2 2" xfId="4483"/>
    <cellStyle name="Input 2 2 9 2 3" xfId="4484"/>
    <cellStyle name="Input 2 2 9 2_4F" xfId="21259"/>
    <cellStyle name="Input 2 2 9 3" xfId="4485"/>
    <cellStyle name="Input 2 2 9 3 2" xfId="4486"/>
    <cellStyle name="Input 2 2 9 3_4F" xfId="21260"/>
    <cellStyle name="Input 2 2 9 4" xfId="4487"/>
    <cellStyle name="Input 2 2 9_4F" xfId="21261"/>
    <cellStyle name="Input 2 2_4F" xfId="21262"/>
    <cellStyle name="Input 2 20" xfId="4488"/>
    <cellStyle name="Input 2 21" xfId="4489"/>
    <cellStyle name="Input 2 22" xfId="21263"/>
    <cellStyle name="Input 2 23" xfId="21264"/>
    <cellStyle name="Input 2 24" xfId="21265"/>
    <cellStyle name="Input 2 25" xfId="21266"/>
    <cellStyle name="Input 2 26" xfId="21267"/>
    <cellStyle name="Input 2 27" xfId="21268"/>
    <cellStyle name="Input 2 28" xfId="21269"/>
    <cellStyle name="Input 2 29" xfId="21270"/>
    <cellStyle name="Input 2 3" xfId="4490"/>
    <cellStyle name="Input 2 3 10" xfId="4491"/>
    <cellStyle name="Input 2 3 10 2" xfId="4492"/>
    <cellStyle name="Input 2 3 10 2 2" xfId="4493"/>
    <cellStyle name="Input 2 3 10 2 3" xfId="4494"/>
    <cellStyle name="Input 2 3 10 2_4F" xfId="21271"/>
    <cellStyle name="Input 2 3 10 3" xfId="4495"/>
    <cellStyle name="Input 2 3 10 3 2" xfId="4496"/>
    <cellStyle name="Input 2 3 10 3_4F" xfId="21272"/>
    <cellStyle name="Input 2 3 10 4" xfId="4497"/>
    <cellStyle name="Input 2 3 10_4F" xfId="21273"/>
    <cellStyle name="Input 2 3 11" xfId="4498"/>
    <cellStyle name="Input 2 3 11 2" xfId="4499"/>
    <cellStyle name="Input 2 3 11 2 2" xfId="4500"/>
    <cellStyle name="Input 2 3 11 2 3" xfId="4501"/>
    <cellStyle name="Input 2 3 11 2_4F" xfId="21274"/>
    <cellStyle name="Input 2 3 11 3" xfId="4502"/>
    <cellStyle name="Input 2 3 11 3 2" xfId="4503"/>
    <cellStyle name="Input 2 3 11 3_4F" xfId="21275"/>
    <cellStyle name="Input 2 3 11 4" xfId="4504"/>
    <cellStyle name="Input 2 3 11_4F" xfId="21276"/>
    <cellStyle name="Input 2 3 12" xfId="4505"/>
    <cellStyle name="Input 2 3 12 2" xfId="4506"/>
    <cellStyle name="Input 2 3 12 3" xfId="4507"/>
    <cellStyle name="Input 2 3 12_4F" xfId="21277"/>
    <cellStyle name="Input 2 3 13" xfId="4508"/>
    <cellStyle name="Input 2 3 13 2" xfId="4509"/>
    <cellStyle name="Input 2 3 13_4F" xfId="21278"/>
    <cellStyle name="Input 2 3 14" xfId="4510"/>
    <cellStyle name="Input 2 3 15" xfId="21279"/>
    <cellStyle name="Input 2 3 16" xfId="21280"/>
    <cellStyle name="Input 2 3 17" xfId="21281"/>
    <cellStyle name="Input 2 3 18" xfId="21282"/>
    <cellStyle name="Input 2 3 19" xfId="21283"/>
    <cellStyle name="Input 2 3 2" xfId="4511"/>
    <cellStyle name="Input 2 3 2 2" xfId="4512"/>
    <cellStyle name="Input 2 3 2 2 2" xfId="4513"/>
    <cellStyle name="Input 2 3 2 2 2 2" xfId="4514"/>
    <cellStyle name="Input 2 3 2 2 2 3" xfId="4515"/>
    <cellStyle name="Input 2 3 2 2 2_4F" xfId="21284"/>
    <cellStyle name="Input 2 3 2 2 3" xfId="4516"/>
    <cellStyle name="Input 2 3 2 2 3 2" xfId="4517"/>
    <cellStyle name="Input 2 3 2 2 3_4F" xfId="21285"/>
    <cellStyle name="Input 2 3 2 2 4" xfId="4518"/>
    <cellStyle name="Input 2 3 2 2_4F" xfId="21286"/>
    <cellStyle name="Input 2 3 2 3" xfId="4519"/>
    <cellStyle name="Input 2 3 2 3 2" xfId="4520"/>
    <cellStyle name="Input 2 3 2 3 2 2" xfId="4521"/>
    <cellStyle name="Input 2 3 2 3 2 3" xfId="4522"/>
    <cellStyle name="Input 2 3 2 3 2_4F" xfId="21287"/>
    <cellStyle name="Input 2 3 2 3 3" xfId="4523"/>
    <cellStyle name="Input 2 3 2 3 3 2" xfId="4524"/>
    <cellStyle name="Input 2 3 2 3 3_4F" xfId="21288"/>
    <cellStyle name="Input 2 3 2 3 4" xfId="4525"/>
    <cellStyle name="Input 2 3 2 3_4F" xfId="21289"/>
    <cellStyle name="Input 2 3 2 4" xfId="4526"/>
    <cellStyle name="Input 2 3 2 4 2" xfId="4527"/>
    <cellStyle name="Input 2 3 2 4 2 2" xfId="4528"/>
    <cellStyle name="Input 2 3 2 4 2 3" xfId="4529"/>
    <cellStyle name="Input 2 3 2 4 2_4F" xfId="21290"/>
    <cellStyle name="Input 2 3 2 4 3" xfId="4530"/>
    <cellStyle name="Input 2 3 2 4 3 2" xfId="4531"/>
    <cellStyle name="Input 2 3 2 4 3_4F" xfId="21291"/>
    <cellStyle name="Input 2 3 2 4 4" xfId="4532"/>
    <cellStyle name="Input 2 3 2 4_4F" xfId="21292"/>
    <cellStyle name="Input 2 3 2 5" xfId="4533"/>
    <cellStyle name="Input 2 3 2 5 2" xfId="4534"/>
    <cellStyle name="Input 2 3 2 5 2 2" xfId="4535"/>
    <cellStyle name="Input 2 3 2 5 2 3" xfId="4536"/>
    <cellStyle name="Input 2 3 2 5 2_4F" xfId="21293"/>
    <cellStyle name="Input 2 3 2 5 3" xfId="4537"/>
    <cellStyle name="Input 2 3 2 5 3 2" xfId="4538"/>
    <cellStyle name="Input 2 3 2 5 3_4F" xfId="21294"/>
    <cellStyle name="Input 2 3 2 5 4" xfId="4539"/>
    <cellStyle name="Input 2 3 2 5_4F" xfId="21295"/>
    <cellStyle name="Input 2 3 2 6" xfId="4540"/>
    <cellStyle name="Input 2 3 2 6 2" xfId="4541"/>
    <cellStyle name="Input 2 3 2 6 2 2" xfId="4542"/>
    <cellStyle name="Input 2 3 2 6 2 3" xfId="4543"/>
    <cellStyle name="Input 2 3 2 6 2_4F" xfId="21296"/>
    <cellStyle name="Input 2 3 2 6 3" xfId="4544"/>
    <cellStyle name="Input 2 3 2 6 3 2" xfId="4545"/>
    <cellStyle name="Input 2 3 2 6 3_4F" xfId="21297"/>
    <cellStyle name="Input 2 3 2 6 4" xfId="4546"/>
    <cellStyle name="Input 2 3 2 6_4F" xfId="21298"/>
    <cellStyle name="Input 2 3 2 7" xfId="4547"/>
    <cellStyle name="Input 2 3 2 7 2" xfId="4548"/>
    <cellStyle name="Input 2 3 2 7 3" xfId="4549"/>
    <cellStyle name="Input 2 3 2 7_4F" xfId="21299"/>
    <cellStyle name="Input 2 3 2 8" xfId="4550"/>
    <cellStyle name="Input 2 3 2 8 2" xfId="4551"/>
    <cellStyle name="Input 2 3 2 8_4F" xfId="21300"/>
    <cellStyle name="Input 2 3 2 9" xfId="4552"/>
    <cellStyle name="Input 2 3 2_4F" xfId="21301"/>
    <cellStyle name="Input 2 3 20" xfId="21302"/>
    <cellStyle name="Input 2 3 21" xfId="21303"/>
    <cellStyle name="Input 2 3 22" xfId="21304"/>
    <cellStyle name="Input 2 3 23" xfId="21305"/>
    <cellStyle name="Input 2 3 24" xfId="21306"/>
    <cellStyle name="Input 2 3 25" xfId="21307"/>
    <cellStyle name="Input 2 3 3" xfId="4553"/>
    <cellStyle name="Input 2 3 3 2" xfId="4554"/>
    <cellStyle name="Input 2 3 3 2 2" xfId="4555"/>
    <cellStyle name="Input 2 3 3 2 2 2" xfId="4556"/>
    <cellStyle name="Input 2 3 3 2 2 3" xfId="4557"/>
    <cellStyle name="Input 2 3 3 2 2_4F" xfId="21308"/>
    <cellStyle name="Input 2 3 3 2 3" xfId="4558"/>
    <cellStyle name="Input 2 3 3 2 3 2" xfId="4559"/>
    <cellStyle name="Input 2 3 3 2 3_4F" xfId="21309"/>
    <cellStyle name="Input 2 3 3 2 4" xfId="4560"/>
    <cellStyle name="Input 2 3 3 2_4F" xfId="21310"/>
    <cellStyle name="Input 2 3 3 3" xfId="4561"/>
    <cellStyle name="Input 2 3 3 3 2" xfId="4562"/>
    <cellStyle name="Input 2 3 3 3 2 2" xfId="4563"/>
    <cellStyle name="Input 2 3 3 3 2 3" xfId="4564"/>
    <cellStyle name="Input 2 3 3 3 2_4F" xfId="21311"/>
    <cellStyle name="Input 2 3 3 3 3" xfId="4565"/>
    <cellStyle name="Input 2 3 3 3 3 2" xfId="4566"/>
    <cellStyle name="Input 2 3 3 3 3_4F" xfId="21312"/>
    <cellStyle name="Input 2 3 3 3 4" xfId="4567"/>
    <cellStyle name="Input 2 3 3 3_4F" xfId="21313"/>
    <cellStyle name="Input 2 3 3 4" xfId="4568"/>
    <cellStyle name="Input 2 3 3 4 2" xfId="4569"/>
    <cellStyle name="Input 2 3 3 4 2 2" xfId="4570"/>
    <cellStyle name="Input 2 3 3 4 2 3" xfId="4571"/>
    <cellStyle name="Input 2 3 3 4 2_4F" xfId="21314"/>
    <cellStyle name="Input 2 3 3 4 3" xfId="4572"/>
    <cellStyle name="Input 2 3 3 4 3 2" xfId="4573"/>
    <cellStyle name="Input 2 3 3 4 3_4F" xfId="21315"/>
    <cellStyle name="Input 2 3 3 4 4" xfId="4574"/>
    <cellStyle name="Input 2 3 3 4_4F" xfId="21316"/>
    <cellStyle name="Input 2 3 3 5" xfId="4575"/>
    <cellStyle name="Input 2 3 3 5 2" xfId="4576"/>
    <cellStyle name="Input 2 3 3 5 2 2" xfId="4577"/>
    <cellStyle name="Input 2 3 3 5 2 3" xfId="4578"/>
    <cellStyle name="Input 2 3 3 5 2_4F" xfId="21317"/>
    <cellStyle name="Input 2 3 3 5 3" xfId="4579"/>
    <cellStyle name="Input 2 3 3 5 3 2" xfId="4580"/>
    <cellStyle name="Input 2 3 3 5 3_4F" xfId="21318"/>
    <cellStyle name="Input 2 3 3 5 4" xfId="4581"/>
    <cellStyle name="Input 2 3 3 5_4F" xfId="21319"/>
    <cellStyle name="Input 2 3 3 6" xfId="4582"/>
    <cellStyle name="Input 2 3 3 6 2" xfId="4583"/>
    <cellStyle name="Input 2 3 3 6 2 2" xfId="4584"/>
    <cellStyle name="Input 2 3 3 6 2 3" xfId="4585"/>
    <cellStyle name="Input 2 3 3 6 2_4F" xfId="21320"/>
    <cellStyle name="Input 2 3 3 6 3" xfId="4586"/>
    <cellStyle name="Input 2 3 3 6 3 2" xfId="4587"/>
    <cellStyle name="Input 2 3 3 6 3_4F" xfId="21321"/>
    <cellStyle name="Input 2 3 3 6 4" xfId="4588"/>
    <cellStyle name="Input 2 3 3 6_4F" xfId="21322"/>
    <cellStyle name="Input 2 3 3 7" xfId="4589"/>
    <cellStyle name="Input 2 3 3 7 2" xfId="4590"/>
    <cellStyle name="Input 2 3 3 7 3" xfId="4591"/>
    <cellStyle name="Input 2 3 3 7_4F" xfId="21323"/>
    <cellStyle name="Input 2 3 3 8" xfId="4592"/>
    <cellStyle name="Input 2 3 3 8 2" xfId="4593"/>
    <cellStyle name="Input 2 3 3 8_4F" xfId="21324"/>
    <cellStyle name="Input 2 3 3 9" xfId="4594"/>
    <cellStyle name="Input 2 3 3_4F" xfId="21325"/>
    <cellStyle name="Input 2 3 4" xfId="4595"/>
    <cellStyle name="Input 2 3 4 2" xfId="4596"/>
    <cellStyle name="Input 2 3 4 2 2" xfId="4597"/>
    <cellStyle name="Input 2 3 4 2 2 2" xfId="4598"/>
    <cellStyle name="Input 2 3 4 2 2 3" xfId="4599"/>
    <cellStyle name="Input 2 3 4 2 2_4F" xfId="21326"/>
    <cellStyle name="Input 2 3 4 2 3" xfId="4600"/>
    <cellStyle name="Input 2 3 4 2 3 2" xfId="4601"/>
    <cellStyle name="Input 2 3 4 2 3_4F" xfId="21327"/>
    <cellStyle name="Input 2 3 4 2 4" xfId="4602"/>
    <cellStyle name="Input 2 3 4 2_4F" xfId="21328"/>
    <cellStyle name="Input 2 3 4 3" xfId="4603"/>
    <cellStyle name="Input 2 3 4 3 2" xfId="4604"/>
    <cellStyle name="Input 2 3 4 3 2 2" xfId="4605"/>
    <cellStyle name="Input 2 3 4 3 2 3" xfId="4606"/>
    <cellStyle name="Input 2 3 4 3 2_4F" xfId="21329"/>
    <cellStyle name="Input 2 3 4 3 3" xfId="4607"/>
    <cellStyle name="Input 2 3 4 3 3 2" xfId="4608"/>
    <cellStyle name="Input 2 3 4 3 3_4F" xfId="21330"/>
    <cellStyle name="Input 2 3 4 3 4" xfId="4609"/>
    <cellStyle name="Input 2 3 4 3_4F" xfId="21331"/>
    <cellStyle name="Input 2 3 4 4" xfId="4610"/>
    <cellStyle name="Input 2 3 4 4 2" xfId="4611"/>
    <cellStyle name="Input 2 3 4 4 2 2" xfId="4612"/>
    <cellStyle name="Input 2 3 4 4 2 3" xfId="4613"/>
    <cellStyle name="Input 2 3 4 4 2_4F" xfId="21332"/>
    <cellStyle name="Input 2 3 4 4 3" xfId="4614"/>
    <cellStyle name="Input 2 3 4 4 3 2" xfId="4615"/>
    <cellStyle name="Input 2 3 4 4 3_4F" xfId="21333"/>
    <cellStyle name="Input 2 3 4 4 4" xfId="4616"/>
    <cellStyle name="Input 2 3 4 4_4F" xfId="21334"/>
    <cellStyle name="Input 2 3 4 5" xfId="4617"/>
    <cellStyle name="Input 2 3 4 5 2" xfId="4618"/>
    <cellStyle name="Input 2 3 4 5 2 2" xfId="4619"/>
    <cellStyle name="Input 2 3 4 5 2 3" xfId="4620"/>
    <cellStyle name="Input 2 3 4 5 2_4F" xfId="21335"/>
    <cellStyle name="Input 2 3 4 5 3" xfId="4621"/>
    <cellStyle name="Input 2 3 4 5 3 2" xfId="4622"/>
    <cellStyle name="Input 2 3 4 5 3_4F" xfId="21336"/>
    <cellStyle name="Input 2 3 4 5 4" xfId="4623"/>
    <cellStyle name="Input 2 3 4 5_4F" xfId="21337"/>
    <cellStyle name="Input 2 3 4 6" xfId="4624"/>
    <cellStyle name="Input 2 3 4 6 2" xfId="4625"/>
    <cellStyle name="Input 2 3 4 6 2 2" xfId="4626"/>
    <cellStyle name="Input 2 3 4 6 2 3" xfId="4627"/>
    <cellStyle name="Input 2 3 4 6 2_4F" xfId="21338"/>
    <cellStyle name="Input 2 3 4 6 3" xfId="4628"/>
    <cellStyle name="Input 2 3 4 6 3 2" xfId="4629"/>
    <cellStyle name="Input 2 3 4 6 3_4F" xfId="21339"/>
    <cellStyle name="Input 2 3 4 6 4" xfId="4630"/>
    <cellStyle name="Input 2 3 4 6_4F" xfId="21340"/>
    <cellStyle name="Input 2 3 4 7" xfId="4631"/>
    <cellStyle name="Input 2 3 4 7 2" xfId="4632"/>
    <cellStyle name="Input 2 3 4 7 3" xfId="4633"/>
    <cellStyle name="Input 2 3 4 7_4F" xfId="21341"/>
    <cellStyle name="Input 2 3 4 8" xfId="4634"/>
    <cellStyle name="Input 2 3 4 8 2" xfId="4635"/>
    <cellStyle name="Input 2 3 4 8_4F" xfId="21342"/>
    <cellStyle name="Input 2 3 4 9" xfId="4636"/>
    <cellStyle name="Input 2 3 4_4F" xfId="21343"/>
    <cellStyle name="Input 2 3 5" xfId="4637"/>
    <cellStyle name="Input 2 3 5 2" xfId="4638"/>
    <cellStyle name="Input 2 3 5 2 2" xfId="4639"/>
    <cellStyle name="Input 2 3 5 2 2 2" xfId="4640"/>
    <cellStyle name="Input 2 3 5 2 2 3" xfId="4641"/>
    <cellStyle name="Input 2 3 5 2 2_4F" xfId="21344"/>
    <cellStyle name="Input 2 3 5 2 3" xfId="4642"/>
    <cellStyle name="Input 2 3 5 2 3 2" xfId="4643"/>
    <cellStyle name="Input 2 3 5 2 3_4F" xfId="21345"/>
    <cellStyle name="Input 2 3 5 2 4" xfId="4644"/>
    <cellStyle name="Input 2 3 5 2_4F" xfId="21346"/>
    <cellStyle name="Input 2 3 5 3" xfId="4645"/>
    <cellStyle name="Input 2 3 5 3 2" xfId="4646"/>
    <cellStyle name="Input 2 3 5 3 2 2" xfId="4647"/>
    <cellStyle name="Input 2 3 5 3 2 3" xfId="4648"/>
    <cellStyle name="Input 2 3 5 3 2_4F" xfId="21347"/>
    <cellStyle name="Input 2 3 5 3 3" xfId="4649"/>
    <cellStyle name="Input 2 3 5 3 3 2" xfId="4650"/>
    <cellStyle name="Input 2 3 5 3 3_4F" xfId="21348"/>
    <cellStyle name="Input 2 3 5 3 4" xfId="4651"/>
    <cellStyle name="Input 2 3 5 3_4F" xfId="21349"/>
    <cellStyle name="Input 2 3 5 4" xfId="4652"/>
    <cellStyle name="Input 2 3 5 4 2" xfId="4653"/>
    <cellStyle name="Input 2 3 5 4 2 2" xfId="4654"/>
    <cellStyle name="Input 2 3 5 4 2 3" xfId="4655"/>
    <cellStyle name="Input 2 3 5 4 2_4F" xfId="21350"/>
    <cellStyle name="Input 2 3 5 4 3" xfId="4656"/>
    <cellStyle name="Input 2 3 5 4 3 2" xfId="4657"/>
    <cellStyle name="Input 2 3 5 4 3_4F" xfId="21351"/>
    <cellStyle name="Input 2 3 5 4 4" xfId="4658"/>
    <cellStyle name="Input 2 3 5 4_4F" xfId="21352"/>
    <cellStyle name="Input 2 3 5 5" xfId="4659"/>
    <cellStyle name="Input 2 3 5 5 2" xfId="4660"/>
    <cellStyle name="Input 2 3 5 5 2 2" xfId="4661"/>
    <cellStyle name="Input 2 3 5 5 2 3" xfId="4662"/>
    <cellStyle name="Input 2 3 5 5 2_4F" xfId="21353"/>
    <cellStyle name="Input 2 3 5 5 3" xfId="4663"/>
    <cellStyle name="Input 2 3 5 5 3 2" xfId="4664"/>
    <cellStyle name="Input 2 3 5 5 3_4F" xfId="21354"/>
    <cellStyle name="Input 2 3 5 5 4" xfId="4665"/>
    <cellStyle name="Input 2 3 5 5_4F" xfId="21355"/>
    <cellStyle name="Input 2 3 5 6" xfId="4666"/>
    <cellStyle name="Input 2 3 5 6 2" xfId="4667"/>
    <cellStyle name="Input 2 3 5 6 2 2" xfId="4668"/>
    <cellStyle name="Input 2 3 5 6 2 3" xfId="4669"/>
    <cellStyle name="Input 2 3 5 6 2_4F" xfId="21356"/>
    <cellStyle name="Input 2 3 5 6 3" xfId="4670"/>
    <cellStyle name="Input 2 3 5 6 3 2" xfId="4671"/>
    <cellStyle name="Input 2 3 5 6 3_4F" xfId="21357"/>
    <cellStyle name="Input 2 3 5 6 4" xfId="4672"/>
    <cellStyle name="Input 2 3 5 6_4F" xfId="21358"/>
    <cellStyle name="Input 2 3 5 7" xfId="4673"/>
    <cellStyle name="Input 2 3 5 7 2" xfId="4674"/>
    <cellStyle name="Input 2 3 5 7 3" xfId="4675"/>
    <cellStyle name="Input 2 3 5 7_4F" xfId="21359"/>
    <cellStyle name="Input 2 3 5 8" xfId="4676"/>
    <cellStyle name="Input 2 3 5 8 2" xfId="4677"/>
    <cellStyle name="Input 2 3 5 8_4F" xfId="21360"/>
    <cellStyle name="Input 2 3 5 9" xfId="4678"/>
    <cellStyle name="Input 2 3 5_4F" xfId="21361"/>
    <cellStyle name="Input 2 3 6" xfId="4679"/>
    <cellStyle name="Input 2 3 6 2" xfId="4680"/>
    <cellStyle name="Input 2 3 6 2 2" xfId="4681"/>
    <cellStyle name="Input 2 3 6 2 3" xfId="4682"/>
    <cellStyle name="Input 2 3 6 2_4F" xfId="21362"/>
    <cellStyle name="Input 2 3 6 3" xfId="4683"/>
    <cellStyle name="Input 2 3 6 3 2" xfId="4684"/>
    <cellStyle name="Input 2 3 6 3_4F" xfId="21363"/>
    <cellStyle name="Input 2 3 6 4" xfId="4685"/>
    <cellStyle name="Input 2 3 6_4F" xfId="21364"/>
    <cellStyle name="Input 2 3 7" xfId="4686"/>
    <cellStyle name="Input 2 3 7 2" xfId="4687"/>
    <cellStyle name="Input 2 3 7 2 2" xfId="4688"/>
    <cellStyle name="Input 2 3 7 2 3" xfId="4689"/>
    <cellStyle name="Input 2 3 7 2_4F" xfId="21365"/>
    <cellStyle name="Input 2 3 7 3" xfId="4690"/>
    <cellStyle name="Input 2 3 7 3 2" xfId="4691"/>
    <cellStyle name="Input 2 3 7 3_4F" xfId="21366"/>
    <cellStyle name="Input 2 3 7 4" xfId="4692"/>
    <cellStyle name="Input 2 3 7_4F" xfId="21367"/>
    <cellStyle name="Input 2 3 8" xfId="4693"/>
    <cellStyle name="Input 2 3 8 2" xfId="4694"/>
    <cellStyle name="Input 2 3 8 2 2" xfId="4695"/>
    <cellStyle name="Input 2 3 8 2 3" xfId="4696"/>
    <cellStyle name="Input 2 3 8 2_4F" xfId="21368"/>
    <cellStyle name="Input 2 3 8 3" xfId="4697"/>
    <cellStyle name="Input 2 3 8 3 2" xfId="4698"/>
    <cellStyle name="Input 2 3 8 3_4F" xfId="21369"/>
    <cellStyle name="Input 2 3 8 4" xfId="4699"/>
    <cellStyle name="Input 2 3 8_4F" xfId="21370"/>
    <cellStyle name="Input 2 3 9" xfId="4700"/>
    <cellStyle name="Input 2 3 9 2" xfId="4701"/>
    <cellStyle name="Input 2 3 9 2 2" xfId="4702"/>
    <cellStyle name="Input 2 3 9 2 3" xfId="4703"/>
    <cellStyle name="Input 2 3 9 2_4F" xfId="21371"/>
    <cellStyle name="Input 2 3 9 3" xfId="4704"/>
    <cellStyle name="Input 2 3 9 3 2" xfId="4705"/>
    <cellStyle name="Input 2 3 9 3_4F" xfId="21372"/>
    <cellStyle name="Input 2 3 9 4" xfId="4706"/>
    <cellStyle name="Input 2 3 9_4F" xfId="21373"/>
    <cellStyle name="Input 2 3_4F" xfId="21374"/>
    <cellStyle name="Input 2 30" xfId="21375"/>
    <cellStyle name="Input 2 31" xfId="21376"/>
    <cellStyle name="Input 2 32" xfId="21377"/>
    <cellStyle name="Input 2 4" xfId="4707"/>
    <cellStyle name="Input 2 4 10" xfId="4708"/>
    <cellStyle name="Input 2 4 10 2" xfId="4709"/>
    <cellStyle name="Input 2 4 10 2 2" xfId="4710"/>
    <cellStyle name="Input 2 4 10 2 3" xfId="4711"/>
    <cellStyle name="Input 2 4 10 2_4F" xfId="21378"/>
    <cellStyle name="Input 2 4 10 3" xfId="4712"/>
    <cellStyle name="Input 2 4 10 3 2" xfId="4713"/>
    <cellStyle name="Input 2 4 10 3_4F" xfId="21379"/>
    <cellStyle name="Input 2 4 10 4" xfId="4714"/>
    <cellStyle name="Input 2 4 10_4F" xfId="21380"/>
    <cellStyle name="Input 2 4 11" xfId="4715"/>
    <cellStyle name="Input 2 4 11 2" xfId="4716"/>
    <cellStyle name="Input 2 4 11 2 2" xfId="4717"/>
    <cellStyle name="Input 2 4 11 2 3" xfId="4718"/>
    <cellStyle name="Input 2 4 11 2_4F" xfId="21381"/>
    <cellStyle name="Input 2 4 11 3" xfId="4719"/>
    <cellStyle name="Input 2 4 11 3 2" xfId="4720"/>
    <cellStyle name="Input 2 4 11 3_4F" xfId="21382"/>
    <cellStyle name="Input 2 4 11 4" xfId="4721"/>
    <cellStyle name="Input 2 4 11_4F" xfId="21383"/>
    <cellStyle name="Input 2 4 12" xfId="4722"/>
    <cellStyle name="Input 2 4 12 2" xfId="4723"/>
    <cellStyle name="Input 2 4 12 3" xfId="4724"/>
    <cellStyle name="Input 2 4 12_4F" xfId="21384"/>
    <cellStyle name="Input 2 4 13" xfId="4725"/>
    <cellStyle name="Input 2 4 13 2" xfId="4726"/>
    <cellStyle name="Input 2 4 13_4F" xfId="21385"/>
    <cellStyle name="Input 2 4 14" xfId="4727"/>
    <cellStyle name="Input 2 4 15" xfId="21386"/>
    <cellStyle name="Input 2 4 2" xfId="4728"/>
    <cellStyle name="Input 2 4 2 2" xfId="4729"/>
    <cellStyle name="Input 2 4 2 2 2" xfId="4730"/>
    <cellStyle name="Input 2 4 2 2 2 2" xfId="4731"/>
    <cellStyle name="Input 2 4 2 2 2 3" xfId="4732"/>
    <cellStyle name="Input 2 4 2 2 2_4F" xfId="21387"/>
    <cellStyle name="Input 2 4 2 2 3" xfId="4733"/>
    <cellStyle name="Input 2 4 2 2 3 2" xfId="4734"/>
    <cellStyle name="Input 2 4 2 2 3_4F" xfId="21388"/>
    <cellStyle name="Input 2 4 2 2 4" xfId="4735"/>
    <cellStyle name="Input 2 4 2 2_4F" xfId="21389"/>
    <cellStyle name="Input 2 4 2 3" xfId="4736"/>
    <cellStyle name="Input 2 4 2 3 2" xfId="4737"/>
    <cellStyle name="Input 2 4 2 3 2 2" xfId="4738"/>
    <cellStyle name="Input 2 4 2 3 2 3" xfId="4739"/>
    <cellStyle name="Input 2 4 2 3 2_4F" xfId="21390"/>
    <cellStyle name="Input 2 4 2 3 3" xfId="4740"/>
    <cellStyle name="Input 2 4 2 3 3 2" xfId="4741"/>
    <cellStyle name="Input 2 4 2 3 3_4F" xfId="21391"/>
    <cellStyle name="Input 2 4 2 3 4" xfId="4742"/>
    <cellStyle name="Input 2 4 2 3_4F" xfId="21392"/>
    <cellStyle name="Input 2 4 2 4" xfId="4743"/>
    <cellStyle name="Input 2 4 2 4 2" xfId="4744"/>
    <cellStyle name="Input 2 4 2 4 2 2" xfId="4745"/>
    <cellStyle name="Input 2 4 2 4 2 3" xfId="4746"/>
    <cellStyle name="Input 2 4 2 4 2_4F" xfId="21393"/>
    <cellStyle name="Input 2 4 2 4 3" xfId="4747"/>
    <cellStyle name="Input 2 4 2 4 3 2" xfId="4748"/>
    <cellStyle name="Input 2 4 2 4 3_4F" xfId="21394"/>
    <cellStyle name="Input 2 4 2 4 4" xfId="4749"/>
    <cellStyle name="Input 2 4 2 4_4F" xfId="21395"/>
    <cellStyle name="Input 2 4 2 5" xfId="4750"/>
    <cellStyle name="Input 2 4 2 5 2" xfId="4751"/>
    <cellStyle name="Input 2 4 2 5 2 2" xfId="4752"/>
    <cellStyle name="Input 2 4 2 5 2 3" xfId="4753"/>
    <cellStyle name="Input 2 4 2 5 2_4F" xfId="21396"/>
    <cellStyle name="Input 2 4 2 5 3" xfId="4754"/>
    <cellStyle name="Input 2 4 2 5 3 2" xfId="4755"/>
    <cellStyle name="Input 2 4 2 5 3_4F" xfId="21397"/>
    <cellStyle name="Input 2 4 2 5 4" xfId="4756"/>
    <cellStyle name="Input 2 4 2 5_4F" xfId="21398"/>
    <cellStyle name="Input 2 4 2 6" xfId="4757"/>
    <cellStyle name="Input 2 4 2 6 2" xfId="4758"/>
    <cellStyle name="Input 2 4 2 6 2 2" xfId="4759"/>
    <cellStyle name="Input 2 4 2 6 2 3" xfId="4760"/>
    <cellStyle name="Input 2 4 2 6 2_4F" xfId="21399"/>
    <cellStyle name="Input 2 4 2 6 3" xfId="4761"/>
    <cellStyle name="Input 2 4 2 6 3 2" xfId="4762"/>
    <cellStyle name="Input 2 4 2 6 3_4F" xfId="21400"/>
    <cellStyle name="Input 2 4 2 6 4" xfId="4763"/>
    <cellStyle name="Input 2 4 2 6_4F" xfId="21401"/>
    <cellStyle name="Input 2 4 2 7" xfId="4764"/>
    <cellStyle name="Input 2 4 2 7 2" xfId="4765"/>
    <cellStyle name="Input 2 4 2 7 3" xfId="4766"/>
    <cellStyle name="Input 2 4 2 7_4F" xfId="21402"/>
    <cellStyle name="Input 2 4 2 8" xfId="4767"/>
    <cellStyle name="Input 2 4 2 8 2" xfId="4768"/>
    <cellStyle name="Input 2 4 2 8_4F" xfId="21403"/>
    <cellStyle name="Input 2 4 2 9" xfId="4769"/>
    <cellStyle name="Input 2 4 2_4F" xfId="21404"/>
    <cellStyle name="Input 2 4 3" xfId="4770"/>
    <cellStyle name="Input 2 4 3 2" xfId="4771"/>
    <cellStyle name="Input 2 4 3 2 2" xfId="4772"/>
    <cellStyle name="Input 2 4 3 2 2 2" xfId="4773"/>
    <cellStyle name="Input 2 4 3 2 2 3" xfId="4774"/>
    <cellStyle name="Input 2 4 3 2 2_4F" xfId="21405"/>
    <cellStyle name="Input 2 4 3 2 3" xfId="4775"/>
    <cellStyle name="Input 2 4 3 2 3 2" xfId="4776"/>
    <cellStyle name="Input 2 4 3 2 3_4F" xfId="21406"/>
    <cellStyle name="Input 2 4 3 2 4" xfId="4777"/>
    <cellStyle name="Input 2 4 3 2_4F" xfId="21407"/>
    <cellStyle name="Input 2 4 3 3" xfId="4778"/>
    <cellStyle name="Input 2 4 3 3 2" xfId="4779"/>
    <cellStyle name="Input 2 4 3 3 2 2" xfId="4780"/>
    <cellStyle name="Input 2 4 3 3 2 3" xfId="4781"/>
    <cellStyle name="Input 2 4 3 3 2_4F" xfId="21408"/>
    <cellStyle name="Input 2 4 3 3 3" xfId="4782"/>
    <cellStyle name="Input 2 4 3 3 3 2" xfId="4783"/>
    <cellStyle name="Input 2 4 3 3 3_4F" xfId="21409"/>
    <cellStyle name="Input 2 4 3 3 4" xfId="4784"/>
    <cellStyle name="Input 2 4 3 3_4F" xfId="21410"/>
    <cellStyle name="Input 2 4 3 4" xfId="4785"/>
    <cellStyle name="Input 2 4 3 4 2" xfId="4786"/>
    <cellStyle name="Input 2 4 3 4 2 2" xfId="4787"/>
    <cellStyle name="Input 2 4 3 4 2 3" xfId="4788"/>
    <cellStyle name="Input 2 4 3 4 2_4F" xfId="21411"/>
    <cellStyle name="Input 2 4 3 4 3" xfId="4789"/>
    <cellStyle name="Input 2 4 3 4 3 2" xfId="4790"/>
    <cellStyle name="Input 2 4 3 4 3_4F" xfId="21412"/>
    <cellStyle name="Input 2 4 3 4 4" xfId="4791"/>
    <cellStyle name="Input 2 4 3 4_4F" xfId="21413"/>
    <cellStyle name="Input 2 4 3 5" xfId="4792"/>
    <cellStyle name="Input 2 4 3 5 2" xfId="4793"/>
    <cellStyle name="Input 2 4 3 5 2 2" xfId="4794"/>
    <cellStyle name="Input 2 4 3 5 2 3" xfId="4795"/>
    <cellStyle name="Input 2 4 3 5 2_4F" xfId="21414"/>
    <cellStyle name="Input 2 4 3 5 3" xfId="4796"/>
    <cellStyle name="Input 2 4 3 5 3 2" xfId="4797"/>
    <cellStyle name="Input 2 4 3 5 3_4F" xfId="21415"/>
    <cellStyle name="Input 2 4 3 5 4" xfId="4798"/>
    <cellStyle name="Input 2 4 3 5_4F" xfId="21416"/>
    <cellStyle name="Input 2 4 3 6" xfId="4799"/>
    <cellStyle name="Input 2 4 3 6 2" xfId="4800"/>
    <cellStyle name="Input 2 4 3 6 2 2" xfId="4801"/>
    <cellStyle name="Input 2 4 3 6 2 3" xfId="4802"/>
    <cellStyle name="Input 2 4 3 6 2_4F" xfId="21417"/>
    <cellStyle name="Input 2 4 3 6 3" xfId="4803"/>
    <cellStyle name="Input 2 4 3 6 3 2" xfId="4804"/>
    <cellStyle name="Input 2 4 3 6 3_4F" xfId="21418"/>
    <cellStyle name="Input 2 4 3 6 4" xfId="4805"/>
    <cellStyle name="Input 2 4 3 6_4F" xfId="21419"/>
    <cellStyle name="Input 2 4 3 7" xfId="4806"/>
    <cellStyle name="Input 2 4 3 7 2" xfId="4807"/>
    <cellStyle name="Input 2 4 3 7 3" xfId="4808"/>
    <cellStyle name="Input 2 4 3 7_4F" xfId="21420"/>
    <cellStyle name="Input 2 4 3 8" xfId="4809"/>
    <cellStyle name="Input 2 4 3 8 2" xfId="4810"/>
    <cellStyle name="Input 2 4 3 8_4F" xfId="21421"/>
    <cellStyle name="Input 2 4 3 9" xfId="4811"/>
    <cellStyle name="Input 2 4 3_4F" xfId="21422"/>
    <cellStyle name="Input 2 4 4" xfId="4812"/>
    <cellStyle name="Input 2 4 4 2" xfId="4813"/>
    <cellStyle name="Input 2 4 4 2 2" xfId="4814"/>
    <cellStyle name="Input 2 4 4 2 2 2" xfId="4815"/>
    <cellStyle name="Input 2 4 4 2 2 3" xfId="4816"/>
    <cellStyle name="Input 2 4 4 2 2_4F" xfId="21423"/>
    <cellStyle name="Input 2 4 4 2 3" xfId="4817"/>
    <cellStyle name="Input 2 4 4 2 3 2" xfId="4818"/>
    <cellStyle name="Input 2 4 4 2 3_4F" xfId="21424"/>
    <cellStyle name="Input 2 4 4 2 4" xfId="4819"/>
    <cellStyle name="Input 2 4 4 2_4F" xfId="21425"/>
    <cellStyle name="Input 2 4 4 3" xfId="4820"/>
    <cellStyle name="Input 2 4 4 3 2" xfId="4821"/>
    <cellStyle name="Input 2 4 4 3 2 2" xfId="4822"/>
    <cellStyle name="Input 2 4 4 3 2 3" xfId="4823"/>
    <cellStyle name="Input 2 4 4 3 2_4F" xfId="21426"/>
    <cellStyle name="Input 2 4 4 3 3" xfId="4824"/>
    <cellStyle name="Input 2 4 4 3 3 2" xfId="4825"/>
    <cellStyle name="Input 2 4 4 3 3_4F" xfId="21427"/>
    <cellStyle name="Input 2 4 4 3 4" xfId="4826"/>
    <cellStyle name="Input 2 4 4 3_4F" xfId="21428"/>
    <cellStyle name="Input 2 4 4 4" xfId="4827"/>
    <cellStyle name="Input 2 4 4 4 2" xfId="4828"/>
    <cellStyle name="Input 2 4 4 4 2 2" xfId="4829"/>
    <cellStyle name="Input 2 4 4 4 2 3" xfId="4830"/>
    <cellStyle name="Input 2 4 4 4 2_4F" xfId="21429"/>
    <cellStyle name="Input 2 4 4 4 3" xfId="4831"/>
    <cellStyle name="Input 2 4 4 4 3 2" xfId="4832"/>
    <cellStyle name="Input 2 4 4 4 3_4F" xfId="21430"/>
    <cellStyle name="Input 2 4 4 4 4" xfId="4833"/>
    <cellStyle name="Input 2 4 4 4_4F" xfId="21431"/>
    <cellStyle name="Input 2 4 4 5" xfId="4834"/>
    <cellStyle name="Input 2 4 4 5 2" xfId="4835"/>
    <cellStyle name="Input 2 4 4 5 2 2" xfId="4836"/>
    <cellStyle name="Input 2 4 4 5 2 3" xfId="4837"/>
    <cellStyle name="Input 2 4 4 5 2_4F" xfId="21432"/>
    <cellStyle name="Input 2 4 4 5 3" xfId="4838"/>
    <cellStyle name="Input 2 4 4 5 3 2" xfId="4839"/>
    <cellStyle name="Input 2 4 4 5 3_4F" xfId="21433"/>
    <cellStyle name="Input 2 4 4 5 4" xfId="4840"/>
    <cellStyle name="Input 2 4 4 5_4F" xfId="21434"/>
    <cellStyle name="Input 2 4 4 6" xfId="4841"/>
    <cellStyle name="Input 2 4 4 6 2" xfId="4842"/>
    <cellStyle name="Input 2 4 4 6 2 2" xfId="4843"/>
    <cellStyle name="Input 2 4 4 6 2 3" xfId="4844"/>
    <cellStyle name="Input 2 4 4 6 2_4F" xfId="21435"/>
    <cellStyle name="Input 2 4 4 6 3" xfId="4845"/>
    <cellStyle name="Input 2 4 4 6 3 2" xfId="4846"/>
    <cellStyle name="Input 2 4 4 6 3_4F" xfId="21436"/>
    <cellStyle name="Input 2 4 4 6 4" xfId="4847"/>
    <cellStyle name="Input 2 4 4 6_4F" xfId="21437"/>
    <cellStyle name="Input 2 4 4 7" xfId="4848"/>
    <cellStyle name="Input 2 4 4 7 2" xfId="4849"/>
    <cellStyle name="Input 2 4 4 7 3" xfId="4850"/>
    <cellStyle name="Input 2 4 4 7_4F" xfId="21438"/>
    <cellStyle name="Input 2 4 4 8" xfId="4851"/>
    <cellStyle name="Input 2 4 4 8 2" xfId="4852"/>
    <cellStyle name="Input 2 4 4 8_4F" xfId="21439"/>
    <cellStyle name="Input 2 4 4 9" xfId="4853"/>
    <cellStyle name="Input 2 4 4_4F" xfId="21440"/>
    <cellStyle name="Input 2 4 5" xfId="4854"/>
    <cellStyle name="Input 2 4 5 2" xfId="4855"/>
    <cellStyle name="Input 2 4 5 2 2" xfId="4856"/>
    <cellStyle name="Input 2 4 5 2 2 2" xfId="4857"/>
    <cellStyle name="Input 2 4 5 2 2 3" xfId="4858"/>
    <cellStyle name="Input 2 4 5 2 2_4F" xfId="21441"/>
    <cellStyle name="Input 2 4 5 2 3" xfId="4859"/>
    <cellStyle name="Input 2 4 5 2 3 2" xfId="4860"/>
    <cellStyle name="Input 2 4 5 2 3_4F" xfId="21442"/>
    <cellStyle name="Input 2 4 5 2 4" xfId="4861"/>
    <cellStyle name="Input 2 4 5 2_4F" xfId="21443"/>
    <cellStyle name="Input 2 4 5 3" xfId="4862"/>
    <cellStyle name="Input 2 4 5 3 2" xfId="4863"/>
    <cellStyle name="Input 2 4 5 3 2 2" xfId="4864"/>
    <cellStyle name="Input 2 4 5 3 2 3" xfId="4865"/>
    <cellStyle name="Input 2 4 5 3 2_4F" xfId="21444"/>
    <cellStyle name="Input 2 4 5 3 3" xfId="4866"/>
    <cellStyle name="Input 2 4 5 3 3 2" xfId="4867"/>
    <cellStyle name="Input 2 4 5 3 3_4F" xfId="21445"/>
    <cellStyle name="Input 2 4 5 3 4" xfId="4868"/>
    <cellStyle name="Input 2 4 5 3_4F" xfId="21446"/>
    <cellStyle name="Input 2 4 5 4" xfId="4869"/>
    <cellStyle name="Input 2 4 5 4 2" xfId="4870"/>
    <cellStyle name="Input 2 4 5 4 2 2" xfId="4871"/>
    <cellStyle name="Input 2 4 5 4 2 3" xfId="4872"/>
    <cellStyle name="Input 2 4 5 4 2_4F" xfId="21447"/>
    <cellStyle name="Input 2 4 5 4 3" xfId="4873"/>
    <cellStyle name="Input 2 4 5 4 3 2" xfId="4874"/>
    <cellStyle name="Input 2 4 5 4 3_4F" xfId="21448"/>
    <cellStyle name="Input 2 4 5 4 4" xfId="4875"/>
    <cellStyle name="Input 2 4 5 4_4F" xfId="21449"/>
    <cellStyle name="Input 2 4 5 5" xfId="4876"/>
    <cellStyle name="Input 2 4 5 5 2" xfId="4877"/>
    <cellStyle name="Input 2 4 5 5 2 2" xfId="4878"/>
    <cellStyle name="Input 2 4 5 5 2 3" xfId="4879"/>
    <cellStyle name="Input 2 4 5 5 2_4F" xfId="21450"/>
    <cellStyle name="Input 2 4 5 5 3" xfId="4880"/>
    <cellStyle name="Input 2 4 5 5 3 2" xfId="4881"/>
    <cellStyle name="Input 2 4 5 5 3_4F" xfId="21451"/>
    <cellStyle name="Input 2 4 5 5 4" xfId="4882"/>
    <cellStyle name="Input 2 4 5 5_4F" xfId="21452"/>
    <cellStyle name="Input 2 4 5 6" xfId="4883"/>
    <cellStyle name="Input 2 4 5 6 2" xfId="4884"/>
    <cellStyle name="Input 2 4 5 6 2 2" xfId="4885"/>
    <cellStyle name="Input 2 4 5 6 2 3" xfId="4886"/>
    <cellStyle name="Input 2 4 5 6 2_4F" xfId="21453"/>
    <cellStyle name="Input 2 4 5 6 3" xfId="4887"/>
    <cellStyle name="Input 2 4 5 6 3 2" xfId="4888"/>
    <cellStyle name="Input 2 4 5 6 3_4F" xfId="21454"/>
    <cellStyle name="Input 2 4 5 6 4" xfId="4889"/>
    <cellStyle name="Input 2 4 5 6_4F" xfId="21455"/>
    <cellStyle name="Input 2 4 5 7" xfId="4890"/>
    <cellStyle name="Input 2 4 5 7 2" xfId="4891"/>
    <cellStyle name="Input 2 4 5 7 3" xfId="4892"/>
    <cellStyle name="Input 2 4 5 7_4F" xfId="21456"/>
    <cellStyle name="Input 2 4 5 8" xfId="4893"/>
    <cellStyle name="Input 2 4 5 8 2" xfId="4894"/>
    <cellStyle name="Input 2 4 5 8_4F" xfId="21457"/>
    <cellStyle name="Input 2 4 5 9" xfId="4895"/>
    <cellStyle name="Input 2 4 5_4F" xfId="21458"/>
    <cellStyle name="Input 2 4 6" xfId="4896"/>
    <cellStyle name="Input 2 4 6 2" xfId="4897"/>
    <cellStyle name="Input 2 4 6 2 2" xfId="4898"/>
    <cellStyle name="Input 2 4 6 2 3" xfId="4899"/>
    <cellStyle name="Input 2 4 6 2_4F" xfId="21459"/>
    <cellStyle name="Input 2 4 6 3" xfId="4900"/>
    <cellStyle name="Input 2 4 6 3 2" xfId="4901"/>
    <cellStyle name="Input 2 4 6 3_4F" xfId="21460"/>
    <cellStyle name="Input 2 4 6 4" xfId="4902"/>
    <cellStyle name="Input 2 4 6_4F" xfId="21461"/>
    <cellStyle name="Input 2 4 7" xfId="4903"/>
    <cellStyle name="Input 2 4 7 2" xfId="4904"/>
    <cellStyle name="Input 2 4 7 2 2" xfId="4905"/>
    <cellStyle name="Input 2 4 7 2 3" xfId="4906"/>
    <cellStyle name="Input 2 4 7 2_4F" xfId="21462"/>
    <cellStyle name="Input 2 4 7 3" xfId="4907"/>
    <cellStyle name="Input 2 4 7 3 2" xfId="4908"/>
    <cellStyle name="Input 2 4 7 3_4F" xfId="21463"/>
    <cellStyle name="Input 2 4 7 4" xfId="4909"/>
    <cellStyle name="Input 2 4 7_4F" xfId="21464"/>
    <cellStyle name="Input 2 4 8" xfId="4910"/>
    <cellStyle name="Input 2 4 8 2" xfId="4911"/>
    <cellStyle name="Input 2 4 8 2 2" xfId="4912"/>
    <cellStyle name="Input 2 4 8 2 3" xfId="4913"/>
    <cellStyle name="Input 2 4 8 2_4F" xfId="21465"/>
    <cellStyle name="Input 2 4 8 3" xfId="4914"/>
    <cellStyle name="Input 2 4 8 3 2" xfId="4915"/>
    <cellStyle name="Input 2 4 8 3_4F" xfId="21466"/>
    <cellStyle name="Input 2 4 8 4" xfId="4916"/>
    <cellStyle name="Input 2 4 8_4F" xfId="21467"/>
    <cellStyle name="Input 2 4 9" xfId="4917"/>
    <cellStyle name="Input 2 4 9 2" xfId="4918"/>
    <cellStyle name="Input 2 4 9 2 2" xfId="4919"/>
    <cellStyle name="Input 2 4 9 2 3" xfId="4920"/>
    <cellStyle name="Input 2 4 9 2_4F" xfId="21468"/>
    <cellStyle name="Input 2 4 9 3" xfId="4921"/>
    <cellStyle name="Input 2 4 9 3 2" xfId="4922"/>
    <cellStyle name="Input 2 4 9 3_4F" xfId="21469"/>
    <cellStyle name="Input 2 4 9 4" xfId="4923"/>
    <cellStyle name="Input 2 4 9_4F" xfId="21470"/>
    <cellStyle name="Input 2 4_4F" xfId="21471"/>
    <cellStyle name="Input 2 5" xfId="4924"/>
    <cellStyle name="Input 2 5 10" xfId="4925"/>
    <cellStyle name="Input 2 5 10 2" xfId="4926"/>
    <cellStyle name="Input 2 5 10 2 2" xfId="4927"/>
    <cellStyle name="Input 2 5 10 2 3" xfId="4928"/>
    <cellStyle name="Input 2 5 10 2_4F" xfId="21472"/>
    <cellStyle name="Input 2 5 10 3" xfId="4929"/>
    <cellStyle name="Input 2 5 10 3 2" xfId="4930"/>
    <cellStyle name="Input 2 5 10 3_4F" xfId="21473"/>
    <cellStyle name="Input 2 5 10 4" xfId="4931"/>
    <cellStyle name="Input 2 5 10_4F" xfId="21474"/>
    <cellStyle name="Input 2 5 11" xfId="4932"/>
    <cellStyle name="Input 2 5 11 2" xfId="4933"/>
    <cellStyle name="Input 2 5 11 2 2" xfId="4934"/>
    <cellStyle name="Input 2 5 11 2 3" xfId="4935"/>
    <cellStyle name="Input 2 5 11 2_4F" xfId="21475"/>
    <cellStyle name="Input 2 5 11 3" xfId="4936"/>
    <cellStyle name="Input 2 5 11 3 2" xfId="4937"/>
    <cellStyle name="Input 2 5 11 3_4F" xfId="21476"/>
    <cellStyle name="Input 2 5 11 4" xfId="4938"/>
    <cellStyle name="Input 2 5 11_4F" xfId="21477"/>
    <cellStyle name="Input 2 5 12" xfId="4939"/>
    <cellStyle name="Input 2 5 12 2" xfId="4940"/>
    <cellStyle name="Input 2 5 12 3" xfId="4941"/>
    <cellStyle name="Input 2 5 12_4F" xfId="21478"/>
    <cellStyle name="Input 2 5 13" xfId="4942"/>
    <cellStyle name="Input 2 5 13 2" xfId="4943"/>
    <cellStyle name="Input 2 5 13_4F" xfId="21479"/>
    <cellStyle name="Input 2 5 14" xfId="4944"/>
    <cellStyle name="Input 2 5 15" xfId="21480"/>
    <cellStyle name="Input 2 5 2" xfId="4945"/>
    <cellStyle name="Input 2 5 2 2" xfId="4946"/>
    <cellStyle name="Input 2 5 2 2 2" xfId="4947"/>
    <cellStyle name="Input 2 5 2 2 2 2" xfId="4948"/>
    <cellStyle name="Input 2 5 2 2 2 3" xfId="4949"/>
    <cellStyle name="Input 2 5 2 2 2_4F" xfId="21481"/>
    <cellStyle name="Input 2 5 2 2 3" xfId="4950"/>
    <cellStyle name="Input 2 5 2 2 3 2" xfId="4951"/>
    <cellStyle name="Input 2 5 2 2 3_4F" xfId="21482"/>
    <cellStyle name="Input 2 5 2 2 4" xfId="4952"/>
    <cellStyle name="Input 2 5 2 2_4F" xfId="21483"/>
    <cellStyle name="Input 2 5 2 3" xfId="4953"/>
    <cellStyle name="Input 2 5 2 3 2" xfId="4954"/>
    <cellStyle name="Input 2 5 2 3 2 2" xfId="4955"/>
    <cellStyle name="Input 2 5 2 3 2 3" xfId="4956"/>
    <cellStyle name="Input 2 5 2 3 2_4F" xfId="21484"/>
    <cellStyle name="Input 2 5 2 3 3" xfId="4957"/>
    <cellStyle name="Input 2 5 2 3 3 2" xfId="4958"/>
    <cellStyle name="Input 2 5 2 3 3_4F" xfId="21485"/>
    <cellStyle name="Input 2 5 2 3 4" xfId="4959"/>
    <cellStyle name="Input 2 5 2 3_4F" xfId="21486"/>
    <cellStyle name="Input 2 5 2 4" xfId="4960"/>
    <cellStyle name="Input 2 5 2 4 2" xfId="4961"/>
    <cellStyle name="Input 2 5 2 4 2 2" xfId="4962"/>
    <cellStyle name="Input 2 5 2 4 2 3" xfId="4963"/>
    <cellStyle name="Input 2 5 2 4 2_4F" xfId="21487"/>
    <cellStyle name="Input 2 5 2 4 3" xfId="4964"/>
    <cellStyle name="Input 2 5 2 4 3 2" xfId="4965"/>
    <cellStyle name="Input 2 5 2 4 3_4F" xfId="21488"/>
    <cellStyle name="Input 2 5 2 4 4" xfId="4966"/>
    <cellStyle name="Input 2 5 2 4_4F" xfId="21489"/>
    <cellStyle name="Input 2 5 2 5" xfId="4967"/>
    <cellStyle name="Input 2 5 2 5 2" xfId="4968"/>
    <cellStyle name="Input 2 5 2 5 2 2" xfId="4969"/>
    <cellStyle name="Input 2 5 2 5 2 3" xfId="4970"/>
    <cellStyle name="Input 2 5 2 5 2_4F" xfId="21490"/>
    <cellStyle name="Input 2 5 2 5 3" xfId="4971"/>
    <cellStyle name="Input 2 5 2 5 3 2" xfId="4972"/>
    <cellStyle name="Input 2 5 2 5 3_4F" xfId="21491"/>
    <cellStyle name="Input 2 5 2 5 4" xfId="4973"/>
    <cellStyle name="Input 2 5 2 5_4F" xfId="21492"/>
    <cellStyle name="Input 2 5 2 6" xfId="4974"/>
    <cellStyle name="Input 2 5 2 6 2" xfId="4975"/>
    <cellStyle name="Input 2 5 2 6 2 2" xfId="4976"/>
    <cellStyle name="Input 2 5 2 6 2 3" xfId="4977"/>
    <cellStyle name="Input 2 5 2 6 2_4F" xfId="21493"/>
    <cellStyle name="Input 2 5 2 6 3" xfId="4978"/>
    <cellStyle name="Input 2 5 2 6 3 2" xfId="4979"/>
    <cellStyle name="Input 2 5 2 6 3_4F" xfId="21494"/>
    <cellStyle name="Input 2 5 2 6 4" xfId="4980"/>
    <cellStyle name="Input 2 5 2 6_4F" xfId="21495"/>
    <cellStyle name="Input 2 5 2 7" xfId="4981"/>
    <cellStyle name="Input 2 5 2 7 2" xfId="4982"/>
    <cellStyle name="Input 2 5 2 7 3" xfId="4983"/>
    <cellStyle name="Input 2 5 2 7_4F" xfId="21496"/>
    <cellStyle name="Input 2 5 2 8" xfId="4984"/>
    <cellStyle name="Input 2 5 2 8 2" xfId="4985"/>
    <cellStyle name="Input 2 5 2 8_4F" xfId="21497"/>
    <cellStyle name="Input 2 5 2 9" xfId="4986"/>
    <cellStyle name="Input 2 5 2_4F" xfId="21498"/>
    <cellStyle name="Input 2 5 3" xfId="4987"/>
    <cellStyle name="Input 2 5 3 2" xfId="4988"/>
    <cellStyle name="Input 2 5 3 2 2" xfId="4989"/>
    <cellStyle name="Input 2 5 3 2 2 2" xfId="4990"/>
    <cellStyle name="Input 2 5 3 2 2 3" xfId="4991"/>
    <cellStyle name="Input 2 5 3 2 2_4F" xfId="21499"/>
    <cellStyle name="Input 2 5 3 2 3" xfId="4992"/>
    <cellStyle name="Input 2 5 3 2 3 2" xfId="4993"/>
    <cellStyle name="Input 2 5 3 2 3_4F" xfId="21500"/>
    <cellStyle name="Input 2 5 3 2 4" xfId="4994"/>
    <cellStyle name="Input 2 5 3 2_4F" xfId="21501"/>
    <cellStyle name="Input 2 5 3 3" xfId="4995"/>
    <cellStyle name="Input 2 5 3 3 2" xfId="4996"/>
    <cellStyle name="Input 2 5 3 3 2 2" xfId="4997"/>
    <cellStyle name="Input 2 5 3 3 2 3" xfId="4998"/>
    <cellStyle name="Input 2 5 3 3 2_4F" xfId="21502"/>
    <cellStyle name="Input 2 5 3 3 3" xfId="4999"/>
    <cellStyle name="Input 2 5 3 3 3 2" xfId="5000"/>
    <cellStyle name="Input 2 5 3 3 3_4F" xfId="21503"/>
    <cellStyle name="Input 2 5 3 3 4" xfId="5001"/>
    <cellStyle name="Input 2 5 3 3_4F" xfId="21504"/>
    <cellStyle name="Input 2 5 3 4" xfId="5002"/>
    <cellStyle name="Input 2 5 3 4 2" xfId="5003"/>
    <cellStyle name="Input 2 5 3 4 2 2" xfId="5004"/>
    <cellStyle name="Input 2 5 3 4 2 3" xfId="5005"/>
    <cellStyle name="Input 2 5 3 4 2_4F" xfId="21505"/>
    <cellStyle name="Input 2 5 3 4 3" xfId="5006"/>
    <cellStyle name="Input 2 5 3 4 3 2" xfId="5007"/>
    <cellStyle name="Input 2 5 3 4 3_4F" xfId="21506"/>
    <cellStyle name="Input 2 5 3 4 4" xfId="5008"/>
    <cellStyle name="Input 2 5 3 4_4F" xfId="21507"/>
    <cellStyle name="Input 2 5 3 5" xfId="5009"/>
    <cellStyle name="Input 2 5 3 5 2" xfId="5010"/>
    <cellStyle name="Input 2 5 3 5 2 2" xfId="5011"/>
    <cellStyle name="Input 2 5 3 5 2 3" xfId="5012"/>
    <cellStyle name="Input 2 5 3 5 2_4F" xfId="21508"/>
    <cellStyle name="Input 2 5 3 5 3" xfId="5013"/>
    <cellStyle name="Input 2 5 3 5 3 2" xfId="5014"/>
    <cellStyle name="Input 2 5 3 5 3_4F" xfId="21509"/>
    <cellStyle name="Input 2 5 3 5 4" xfId="5015"/>
    <cellStyle name="Input 2 5 3 5_4F" xfId="21510"/>
    <cellStyle name="Input 2 5 3 6" xfId="5016"/>
    <cellStyle name="Input 2 5 3 6 2" xfId="5017"/>
    <cellStyle name="Input 2 5 3 6 2 2" xfId="5018"/>
    <cellStyle name="Input 2 5 3 6 2 3" xfId="5019"/>
    <cellStyle name="Input 2 5 3 6 2_4F" xfId="21511"/>
    <cellStyle name="Input 2 5 3 6 3" xfId="5020"/>
    <cellStyle name="Input 2 5 3 6 3 2" xfId="5021"/>
    <cellStyle name="Input 2 5 3 6 3_4F" xfId="21512"/>
    <cellStyle name="Input 2 5 3 6 4" xfId="5022"/>
    <cellStyle name="Input 2 5 3 6_4F" xfId="21513"/>
    <cellStyle name="Input 2 5 3 7" xfId="5023"/>
    <cellStyle name="Input 2 5 3 7 2" xfId="5024"/>
    <cellStyle name="Input 2 5 3 7 3" xfId="5025"/>
    <cellStyle name="Input 2 5 3 7_4F" xfId="21514"/>
    <cellStyle name="Input 2 5 3 8" xfId="5026"/>
    <cellStyle name="Input 2 5 3 8 2" xfId="5027"/>
    <cellStyle name="Input 2 5 3 8_4F" xfId="21515"/>
    <cellStyle name="Input 2 5 3 9" xfId="5028"/>
    <cellStyle name="Input 2 5 3_4F" xfId="21516"/>
    <cellStyle name="Input 2 5 4" xfId="5029"/>
    <cellStyle name="Input 2 5 4 2" xfId="5030"/>
    <cellStyle name="Input 2 5 4 2 2" xfId="5031"/>
    <cellStyle name="Input 2 5 4 2 2 2" xfId="5032"/>
    <cellStyle name="Input 2 5 4 2 2 3" xfId="5033"/>
    <cellStyle name="Input 2 5 4 2 2_4F" xfId="21517"/>
    <cellStyle name="Input 2 5 4 2 3" xfId="5034"/>
    <cellStyle name="Input 2 5 4 2 3 2" xfId="5035"/>
    <cellStyle name="Input 2 5 4 2 3_4F" xfId="21518"/>
    <cellStyle name="Input 2 5 4 2 4" xfId="5036"/>
    <cellStyle name="Input 2 5 4 2_4F" xfId="21519"/>
    <cellStyle name="Input 2 5 4 3" xfId="5037"/>
    <cellStyle name="Input 2 5 4 3 2" xfId="5038"/>
    <cellStyle name="Input 2 5 4 3 2 2" xfId="5039"/>
    <cellStyle name="Input 2 5 4 3 2 3" xfId="5040"/>
    <cellStyle name="Input 2 5 4 3 2_4F" xfId="21520"/>
    <cellStyle name="Input 2 5 4 3 3" xfId="5041"/>
    <cellStyle name="Input 2 5 4 3 3 2" xfId="5042"/>
    <cellStyle name="Input 2 5 4 3 3_4F" xfId="21521"/>
    <cellStyle name="Input 2 5 4 3 4" xfId="5043"/>
    <cellStyle name="Input 2 5 4 3_4F" xfId="21522"/>
    <cellStyle name="Input 2 5 4 4" xfId="5044"/>
    <cellStyle name="Input 2 5 4 4 2" xfId="5045"/>
    <cellStyle name="Input 2 5 4 4 2 2" xfId="5046"/>
    <cellStyle name="Input 2 5 4 4 2 3" xfId="5047"/>
    <cellStyle name="Input 2 5 4 4 2_4F" xfId="21523"/>
    <cellStyle name="Input 2 5 4 4 3" xfId="5048"/>
    <cellStyle name="Input 2 5 4 4 3 2" xfId="5049"/>
    <cellStyle name="Input 2 5 4 4 3_4F" xfId="21524"/>
    <cellStyle name="Input 2 5 4 4 4" xfId="5050"/>
    <cellStyle name="Input 2 5 4 4_4F" xfId="21525"/>
    <cellStyle name="Input 2 5 4 5" xfId="5051"/>
    <cellStyle name="Input 2 5 4 5 2" xfId="5052"/>
    <cellStyle name="Input 2 5 4 5 2 2" xfId="5053"/>
    <cellStyle name="Input 2 5 4 5 2 3" xfId="5054"/>
    <cellStyle name="Input 2 5 4 5 2_4F" xfId="21526"/>
    <cellStyle name="Input 2 5 4 5 3" xfId="5055"/>
    <cellStyle name="Input 2 5 4 5 3 2" xfId="5056"/>
    <cellStyle name="Input 2 5 4 5 3_4F" xfId="21527"/>
    <cellStyle name="Input 2 5 4 5 4" xfId="5057"/>
    <cellStyle name="Input 2 5 4 5_4F" xfId="21528"/>
    <cellStyle name="Input 2 5 4 6" xfId="5058"/>
    <cellStyle name="Input 2 5 4 6 2" xfId="5059"/>
    <cellStyle name="Input 2 5 4 6 2 2" xfId="5060"/>
    <cellStyle name="Input 2 5 4 6 2 3" xfId="5061"/>
    <cellStyle name="Input 2 5 4 6 2_4F" xfId="21529"/>
    <cellStyle name="Input 2 5 4 6 3" xfId="5062"/>
    <cellStyle name="Input 2 5 4 6 3 2" xfId="5063"/>
    <cellStyle name="Input 2 5 4 6 3_4F" xfId="21530"/>
    <cellStyle name="Input 2 5 4 6 4" xfId="5064"/>
    <cellStyle name="Input 2 5 4 6_4F" xfId="21531"/>
    <cellStyle name="Input 2 5 4 7" xfId="5065"/>
    <cellStyle name="Input 2 5 4 7 2" xfId="5066"/>
    <cellStyle name="Input 2 5 4 7 3" xfId="5067"/>
    <cellStyle name="Input 2 5 4 7_4F" xfId="21532"/>
    <cellStyle name="Input 2 5 4 8" xfId="5068"/>
    <cellStyle name="Input 2 5 4 8 2" xfId="5069"/>
    <cellStyle name="Input 2 5 4 8_4F" xfId="21533"/>
    <cellStyle name="Input 2 5 4 9" xfId="5070"/>
    <cellStyle name="Input 2 5 4_4F" xfId="21534"/>
    <cellStyle name="Input 2 5 5" xfId="5071"/>
    <cellStyle name="Input 2 5 5 2" xfId="5072"/>
    <cellStyle name="Input 2 5 5 2 2" xfId="5073"/>
    <cellStyle name="Input 2 5 5 2 2 2" xfId="5074"/>
    <cellStyle name="Input 2 5 5 2 2 3" xfId="5075"/>
    <cellStyle name="Input 2 5 5 2 2_4F" xfId="21535"/>
    <cellStyle name="Input 2 5 5 2 3" xfId="5076"/>
    <cellStyle name="Input 2 5 5 2 3 2" xfId="5077"/>
    <cellStyle name="Input 2 5 5 2 3_4F" xfId="21536"/>
    <cellStyle name="Input 2 5 5 2 4" xfId="5078"/>
    <cellStyle name="Input 2 5 5 2_4F" xfId="21537"/>
    <cellStyle name="Input 2 5 5 3" xfId="5079"/>
    <cellStyle name="Input 2 5 5 3 2" xfId="5080"/>
    <cellStyle name="Input 2 5 5 3 2 2" xfId="5081"/>
    <cellStyle name="Input 2 5 5 3 2 3" xfId="5082"/>
    <cellStyle name="Input 2 5 5 3 2_4F" xfId="21538"/>
    <cellStyle name="Input 2 5 5 3 3" xfId="5083"/>
    <cellStyle name="Input 2 5 5 3 3 2" xfId="5084"/>
    <cellStyle name="Input 2 5 5 3 3_4F" xfId="21539"/>
    <cellStyle name="Input 2 5 5 3 4" xfId="5085"/>
    <cellStyle name="Input 2 5 5 3_4F" xfId="21540"/>
    <cellStyle name="Input 2 5 5 4" xfId="5086"/>
    <cellStyle name="Input 2 5 5 4 2" xfId="5087"/>
    <cellStyle name="Input 2 5 5 4 2 2" xfId="5088"/>
    <cellStyle name="Input 2 5 5 4 2 3" xfId="5089"/>
    <cellStyle name="Input 2 5 5 4 2_4F" xfId="21541"/>
    <cellStyle name="Input 2 5 5 4 3" xfId="5090"/>
    <cellStyle name="Input 2 5 5 4 3 2" xfId="5091"/>
    <cellStyle name="Input 2 5 5 4 3_4F" xfId="21542"/>
    <cellStyle name="Input 2 5 5 4 4" xfId="5092"/>
    <cellStyle name="Input 2 5 5 4_4F" xfId="21543"/>
    <cellStyle name="Input 2 5 5 5" xfId="5093"/>
    <cellStyle name="Input 2 5 5 5 2" xfId="5094"/>
    <cellStyle name="Input 2 5 5 5 2 2" xfId="5095"/>
    <cellStyle name="Input 2 5 5 5 2 3" xfId="5096"/>
    <cellStyle name="Input 2 5 5 5 2_4F" xfId="21544"/>
    <cellStyle name="Input 2 5 5 5 3" xfId="5097"/>
    <cellStyle name="Input 2 5 5 5 3 2" xfId="5098"/>
    <cellStyle name="Input 2 5 5 5 3_4F" xfId="21545"/>
    <cellStyle name="Input 2 5 5 5 4" xfId="5099"/>
    <cellStyle name="Input 2 5 5 5_4F" xfId="21546"/>
    <cellStyle name="Input 2 5 5 6" xfId="5100"/>
    <cellStyle name="Input 2 5 5 6 2" xfId="5101"/>
    <cellStyle name="Input 2 5 5 6 2 2" xfId="5102"/>
    <cellStyle name="Input 2 5 5 6 2 3" xfId="5103"/>
    <cellStyle name="Input 2 5 5 6 2_4F" xfId="21547"/>
    <cellStyle name="Input 2 5 5 6 3" xfId="5104"/>
    <cellStyle name="Input 2 5 5 6 3 2" xfId="5105"/>
    <cellStyle name="Input 2 5 5 6 3_4F" xfId="21548"/>
    <cellStyle name="Input 2 5 5 6 4" xfId="5106"/>
    <cellStyle name="Input 2 5 5 6_4F" xfId="21549"/>
    <cellStyle name="Input 2 5 5 7" xfId="5107"/>
    <cellStyle name="Input 2 5 5 7 2" xfId="5108"/>
    <cellStyle name="Input 2 5 5 7 3" xfId="5109"/>
    <cellStyle name="Input 2 5 5 7_4F" xfId="21550"/>
    <cellStyle name="Input 2 5 5 8" xfId="5110"/>
    <cellStyle name="Input 2 5 5 8 2" xfId="5111"/>
    <cellStyle name="Input 2 5 5 8_4F" xfId="21551"/>
    <cellStyle name="Input 2 5 5 9" xfId="5112"/>
    <cellStyle name="Input 2 5 5_4F" xfId="21552"/>
    <cellStyle name="Input 2 5 6" xfId="5113"/>
    <cellStyle name="Input 2 5 6 2" xfId="5114"/>
    <cellStyle name="Input 2 5 6 2 2" xfId="5115"/>
    <cellStyle name="Input 2 5 6 2 3" xfId="5116"/>
    <cellStyle name="Input 2 5 6 2_4F" xfId="21553"/>
    <cellStyle name="Input 2 5 6 3" xfId="5117"/>
    <cellStyle name="Input 2 5 6 3 2" xfId="5118"/>
    <cellStyle name="Input 2 5 6 3_4F" xfId="21554"/>
    <cellStyle name="Input 2 5 6 4" xfId="5119"/>
    <cellStyle name="Input 2 5 6_4F" xfId="21555"/>
    <cellStyle name="Input 2 5 7" xfId="5120"/>
    <cellStyle name="Input 2 5 7 2" xfId="5121"/>
    <cellStyle name="Input 2 5 7 2 2" xfId="5122"/>
    <cellStyle name="Input 2 5 7 2 3" xfId="5123"/>
    <cellStyle name="Input 2 5 7 2_4F" xfId="21556"/>
    <cellStyle name="Input 2 5 7 3" xfId="5124"/>
    <cellStyle name="Input 2 5 7 3 2" xfId="5125"/>
    <cellStyle name="Input 2 5 7 3_4F" xfId="21557"/>
    <cellStyle name="Input 2 5 7 4" xfId="5126"/>
    <cellStyle name="Input 2 5 7_4F" xfId="21558"/>
    <cellStyle name="Input 2 5 8" xfId="5127"/>
    <cellStyle name="Input 2 5 8 2" xfId="5128"/>
    <cellStyle name="Input 2 5 8 2 2" xfId="5129"/>
    <cellStyle name="Input 2 5 8 2 3" xfId="5130"/>
    <cellStyle name="Input 2 5 8 2_4F" xfId="21559"/>
    <cellStyle name="Input 2 5 8 3" xfId="5131"/>
    <cellStyle name="Input 2 5 8 3 2" xfId="5132"/>
    <cellStyle name="Input 2 5 8 3_4F" xfId="21560"/>
    <cellStyle name="Input 2 5 8 4" xfId="5133"/>
    <cellStyle name="Input 2 5 8_4F" xfId="21561"/>
    <cellStyle name="Input 2 5 9" xfId="5134"/>
    <cellStyle name="Input 2 5 9 2" xfId="5135"/>
    <cellStyle name="Input 2 5 9 2 2" xfId="5136"/>
    <cellStyle name="Input 2 5 9 2 3" xfId="5137"/>
    <cellStyle name="Input 2 5 9 2_4F" xfId="21562"/>
    <cellStyle name="Input 2 5 9 3" xfId="5138"/>
    <cellStyle name="Input 2 5 9 3 2" xfId="5139"/>
    <cellStyle name="Input 2 5 9 3_4F" xfId="21563"/>
    <cellStyle name="Input 2 5 9 4" xfId="5140"/>
    <cellStyle name="Input 2 5 9_4F" xfId="21564"/>
    <cellStyle name="Input 2 5_4F" xfId="21565"/>
    <cellStyle name="Input 2 6" xfId="5141"/>
    <cellStyle name="Input 2 6 10" xfId="5142"/>
    <cellStyle name="Input 2 6 10 2" xfId="5143"/>
    <cellStyle name="Input 2 6 10 2 2" xfId="5144"/>
    <cellStyle name="Input 2 6 10 2 3" xfId="5145"/>
    <cellStyle name="Input 2 6 10 2_4F" xfId="21566"/>
    <cellStyle name="Input 2 6 10 3" xfId="5146"/>
    <cellStyle name="Input 2 6 10 3 2" xfId="5147"/>
    <cellStyle name="Input 2 6 10 3_4F" xfId="21567"/>
    <cellStyle name="Input 2 6 10 4" xfId="5148"/>
    <cellStyle name="Input 2 6 10_4F" xfId="21568"/>
    <cellStyle name="Input 2 6 11" xfId="5149"/>
    <cellStyle name="Input 2 6 11 2" xfId="5150"/>
    <cellStyle name="Input 2 6 11 2 2" xfId="5151"/>
    <cellStyle name="Input 2 6 11 2 3" xfId="5152"/>
    <cellStyle name="Input 2 6 11 2_4F" xfId="21569"/>
    <cellStyle name="Input 2 6 11 3" xfId="5153"/>
    <cellStyle name="Input 2 6 11 3 2" xfId="5154"/>
    <cellStyle name="Input 2 6 11 3_4F" xfId="21570"/>
    <cellStyle name="Input 2 6 11 4" xfId="5155"/>
    <cellStyle name="Input 2 6 11_4F" xfId="21571"/>
    <cellStyle name="Input 2 6 12" xfId="5156"/>
    <cellStyle name="Input 2 6 12 2" xfId="5157"/>
    <cellStyle name="Input 2 6 12 3" xfId="5158"/>
    <cellStyle name="Input 2 6 12_4F" xfId="21572"/>
    <cellStyle name="Input 2 6 13" xfId="5159"/>
    <cellStyle name="Input 2 6 13 2" xfId="5160"/>
    <cellStyle name="Input 2 6 13_4F" xfId="21573"/>
    <cellStyle name="Input 2 6 14" xfId="5161"/>
    <cellStyle name="Input 2 6 15" xfId="21574"/>
    <cellStyle name="Input 2 6 2" xfId="5162"/>
    <cellStyle name="Input 2 6 2 2" xfId="5163"/>
    <cellStyle name="Input 2 6 2 2 2" xfId="5164"/>
    <cellStyle name="Input 2 6 2 2 2 2" xfId="5165"/>
    <cellStyle name="Input 2 6 2 2 2 3" xfId="5166"/>
    <cellStyle name="Input 2 6 2 2 2_4F" xfId="21575"/>
    <cellStyle name="Input 2 6 2 2 3" xfId="5167"/>
    <cellStyle name="Input 2 6 2 2 3 2" xfId="5168"/>
    <cellStyle name="Input 2 6 2 2 3_4F" xfId="21576"/>
    <cellStyle name="Input 2 6 2 2 4" xfId="5169"/>
    <cellStyle name="Input 2 6 2 2_4F" xfId="21577"/>
    <cellStyle name="Input 2 6 2 3" xfId="5170"/>
    <cellStyle name="Input 2 6 2 3 2" xfId="5171"/>
    <cellStyle name="Input 2 6 2 3 2 2" xfId="5172"/>
    <cellStyle name="Input 2 6 2 3 2 3" xfId="5173"/>
    <cellStyle name="Input 2 6 2 3 2_4F" xfId="21578"/>
    <cellStyle name="Input 2 6 2 3 3" xfId="5174"/>
    <cellStyle name="Input 2 6 2 3 3 2" xfId="5175"/>
    <cellStyle name="Input 2 6 2 3 3_4F" xfId="21579"/>
    <cellStyle name="Input 2 6 2 3 4" xfId="5176"/>
    <cellStyle name="Input 2 6 2 3_4F" xfId="21580"/>
    <cellStyle name="Input 2 6 2 4" xfId="5177"/>
    <cellStyle name="Input 2 6 2 4 2" xfId="5178"/>
    <cellStyle name="Input 2 6 2 4 2 2" xfId="5179"/>
    <cellStyle name="Input 2 6 2 4 2 3" xfId="5180"/>
    <cellStyle name="Input 2 6 2 4 2_4F" xfId="21581"/>
    <cellStyle name="Input 2 6 2 4 3" xfId="5181"/>
    <cellStyle name="Input 2 6 2 4 3 2" xfId="5182"/>
    <cellStyle name="Input 2 6 2 4 3_4F" xfId="21582"/>
    <cellStyle name="Input 2 6 2 4 4" xfId="5183"/>
    <cellStyle name="Input 2 6 2 4_4F" xfId="21583"/>
    <cellStyle name="Input 2 6 2 5" xfId="5184"/>
    <cellStyle name="Input 2 6 2 5 2" xfId="5185"/>
    <cellStyle name="Input 2 6 2 5 2 2" xfId="5186"/>
    <cellStyle name="Input 2 6 2 5 2 3" xfId="5187"/>
    <cellStyle name="Input 2 6 2 5 2_4F" xfId="21584"/>
    <cellStyle name="Input 2 6 2 5 3" xfId="5188"/>
    <cellStyle name="Input 2 6 2 5 3 2" xfId="5189"/>
    <cellStyle name="Input 2 6 2 5 3_4F" xfId="21585"/>
    <cellStyle name="Input 2 6 2 5 4" xfId="5190"/>
    <cellStyle name="Input 2 6 2 5_4F" xfId="21586"/>
    <cellStyle name="Input 2 6 2 6" xfId="5191"/>
    <cellStyle name="Input 2 6 2 6 2" xfId="5192"/>
    <cellStyle name="Input 2 6 2 6 2 2" xfId="5193"/>
    <cellStyle name="Input 2 6 2 6 2 3" xfId="5194"/>
    <cellStyle name="Input 2 6 2 6 2_4F" xfId="21587"/>
    <cellStyle name="Input 2 6 2 6 3" xfId="5195"/>
    <cellStyle name="Input 2 6 2 6 3 2" xfId="5196"/>
    <cellStyle name="Input 2 6 2 6 3_4F" xfId="21588"/>
    <cellStyle name="Input 2 6 2 6 4" xfId="5197"/>
    <cellStyle name="Input 2 6 2 6_4F" xfId="21589"/>
    <cellStyle name="Input 2 6 2 7" xfId="5198"/>
    <cellStyle name="Input 2 6 2 7 2" xfId="5199"/>
    <cellStyle name="Input 2 6 2 7 3" xfId="5200"/>
    <cellStyle name="Input 2 6 2 7_4F" xfId="21590"/>
    <cellStyle name="Input 2 6 2 8" xfId="5201"/>
    <cellStyle name="Input 2 6 2 8 2" xfId="5202"/>
    <cellStyle name="Input 2 6 2 8_4F" xfId="21591"/>
    <cellStyle name="Input 2 6 2 9" xfId="5203"/>
    <cellStyle name="Input 2 6 2_4F" xfId="21592"/>
    <cellStyle name="Input 2 6 3" xfId="5204"/>
    <cellStyle name="Input 2 6 3 2" xfId="5205"/>
    <cellStyle name="Input 2 6 3 2 2" xfId="5206"/>
    <cellStyle name="Input 2 6 3 2 2 2" xfId="5207"/>
    <cellStyle name="Input 2 6 3 2 2 3" xfId="5208"/>
    <cellStyle name="Input 2 6 3 2 2_4F" xfId="21593"/>
    <cellStyle name="Input 2 6 3 2 3" xfId="5209"/>
    <cellStyle name="Input 2 6 3 2 3 2" xfId="5210"/>
    <cellStyle name="Input 2 6 3 2 3_4F" xfId="21594"/>
    <cellStyle name="Input 2 6 3 2 4" xfId="5211"/>
    <cellStyle name="Input 2 6 3 2_4F" xfId="21595"/>
    <cellStyle name="Input 2 6 3 3" xfId="5212"/>
    <cellStyle name="Input 2 6 3 3 2" xfId="5213"/>
    <cellStyle name="Input 2 6 3 3 2 2" xfId="5214"/>
    <cellStyle name="Input 2 6 3 3 2 3" xfId="5215"/>
    <cellStyle name="Input 2 6 3 3 2_4F" xfId="21596"/>
    <cellStyle name="Input 2 6 3 3 3" xfId="5216"/>
    <cellStyle name="Input 2 6 3 3 3 2" xfId="5217"/>
    <cellStyle name="Input 2 6 3 3 3_4F" xfId="21597"/>
    <cellStyle name="Input 2 6 3 3 4" xfId="5218"/>
    <cellStyle name="Input 2 6 3 3_4F" xfId="21598"/>
    <cellStyle name="Input 2 6 3 4" xfId="5219"/>
    <cellStyle name="Input 2 6 3 4 2" xfId="5220"/>
    <cellStyle name="Input 2 6 3 4 2 2" xfId="5221"/>
    <cellStyle name="Input 2 6 3 4 2 3" xfId="5222"/>
    <cellStyle name="Input 2 6 3 4 2_4F" xfId="21599"/>
    <cellStyle name="Input 2 6 3 4 3" xfId="5223"/>
    <cellStyle name="Input 2 6 3 4 3 2" xfId="5224"/>
    <cellStyle name="Input 2 6 3 4 3_4F" xfId="21600"/>
    <cellStyle name="Input 2 6 3 4 4" xfId="5225"/>
    <cellStyle name="Input 2 6 3 4_4F" xfId="21601"/>
    <cellStyle name="Input 2 6 3 5" xfId="5226"/>
    <cellStyle name="Input 2 6 3 5 2" xfId="5227"/>
    <cellStyle name="Input 2 6 3 5 2 2" xfId="5228"/>
    <cellStyle name="Input 2 6 3 5 2 3" xfId="5229"/>
    <cellStyle name="Input 2 6 3 5 2_4F" xfId="21602"/>
    <cellStyle name="Input 2 6 3 5 3" xfId="5230"/>
    <cellStyle name="Input 2 6 3 5 3 2" xfId="5231"/>
    <cellStyle name="Input 2 6 3 5 3_4F" xfId="21603"/>
    <cellStyle name="Input 2 6 3 5 4" xfId="5232"/>
    <cellStyle name="Input 2 6 3 5_4F" xfId="21604"/>
    <cellStyle name="Input 2 6 3 6" xfId="5233"/>
    <cellStyle name="Input 2 6 3 6 2" xfId="5234"/>
    <cellStyle name="Input 2 6 3 6 2 2" xfId="5235"/>
    <cellStyle name="Input 2 6 3 6 2 3" xfId="5236"/>
    <cellStyle name="Input 2 6 3 6 2_4F" xfId="21605"/>
    <cellStyle name="Input 2 6 3 6 3" xfId="5237"/>
    <cellStyle name="Input 2 6 3 6 3 2" xfId="5238"/>
    <cellStyle name="Input 2 6 3 6 3_4F" xfId="21606"/>
    <cellStyle name="Input 2 6 3 6 4" xfId="5239"/>
    <cellStyle name="Input 2 6 3 6_4F" xfId="21607"/>
    <cellStyle name="Input 2 6 3 7" xfId="5240"/>
    <cellStyle name="Input 2 6 3 7 2" xfId="5241"/>
    <cellStyle name="Input 2 6 3 7 3" xfId="5242"/>
    <cellStyle name="Input 2 6 3 7_4F" xfId="21608"/>
    <cellStyle name="Input 2 6 3 8" xfId="5243"/>
    <cellStyle name="Input 2 6 3 8 2" xfId="5244"/>
    <cellStyle name="Input 2 6 3 8_4F" xfId="21609"/>
    <cellStyle name="Input 2 6 3 9" xfId="5245"/>
    <cellStyle name="Input 2 6 3_4F" xfId="21610"/>
    <cellStyle name="Input 2 6 4" xfId="5246"/>
    <cellStyle name="Input 2 6 4 2" xfId="5247"/>
    <cellStyle name="Input 2 6 4 2 2" xfId="5248"/>
    <cellStyle name="Input 2 6 4 2 2 2" xfId="5249"/>
    <cellStyle name="Input 2 6 4 2 2 3" xfId="5250"/>
    <cellStyle name="Input 2 6 4 2 2_4F" xfId="21611"/>
    <cellStyle name="Input 2 6 4 2 3" xfId="5251"/>
    <cellStyle name="Input 2 6 4 2 3 2" xfId="5252"/>
    <cellStyle name="Input 2 6 4 2 3_4F" xfId="21612"/>
    <cellStyle name="Input 2 6 4 2 4" xfId="5253"/>
    <cellStyle name="Input 2 6 4 2_4F" xfId="21613"/>
    <cellStyle name="Input 2 6 4 3" xfId="5254"/>
    <cellStyle name="Input 2 6 4 3 2" xfId="5255"/>
    <cellStyle name="Input 2 6 4 3 2 2" xfId="5256"/>
    <cellStyle name="Input 2 6 4 3 2 3" xfId="5257"/>
    <cellStyle name="Input 2 6 4 3 2_4F" xfId="21614"/>
    <cellStyle name="Input 2 6 4 3 3" xfId="5258"/>
    <cellStyle name="Input 2 6 4 3 3 2" xfId="5259"/>
    <cellStyle name="Input 2 6 4 3 3_4F" xfId="21615"/>
    <cellStyle name="Input 2 6 4 3 4" xfId="5260"/>
    <cellStyle name="Input 2 6 4 3_4F" xfId="21616"/>
    <cellStyle name="Input 2 6 4 4" xfId="5261"/>
    <cellStyle name="Input 2 6 4 4 2" xfId="5262"/>
    <cellStyle name="Input 2 6 4 4 2 2" xfId="5263"/>
    <cellStyle name="Input 2 6 4 4 2 3" xfId="5264"/>
    <cellStyle name="Input 2 6 4 4 2_4F" xfId="21617"/>
    <cellStyle name="Input 2 6 4 4 3" xfId="5265"/>
    <cellStyle name="Input 2 6 4 4 3 2" xfId="5266"/>
    <cellStyle name="Input 2 6 4 4 3_4F" xfId="21618"/>
    <cellStyle name="Input 2 6 4 4 4" xfId="5267"/>
    <cellStyle name="Input 2 6 4 4_4F" xfId="21619"/>
    <cellStyle name="Input 2 6 4 5" xfId="5268"/>
    <cellStyle name="Input 2 6 4 5 2" xfId="5269"/>
    <cellStyle name="Input 2 6 4 5 2 2" xfId="5270"/>
    <cellStyle name="Input 2 6 4 5 2 3" xfId="5271"/>
    <cellStyle name="Input 2 6 4 5 2_4F" xfId="21620"/>
    <cellStyle name="Input 2 6 4 5 3" xfId="5272"/>
    <cellStyle name="Input 2 6 4 5 3 2" xfId="5273"/>
    <cellStyle name="Input 2 6 4 5 3_4F" xfId="21621"/>
    <cellStyle name="Input 2 6 4 5 4" xfId="5274"/>
    <cellStyle name="Input 2 6 4 5_4F" xfId="21622"/>
    <cellStyle name="Input 2 6 4 6" xfId="5275"/>
    <cellStyle name="Input 2 6 4 6 2" xfId="5276"/>
    <cellStyle name="Input 2 6 4 6 2 2" xfId="5277"/>
    <cellStyle name="Input 2 6 4 6 2 3" xfId="5278"/>
    <cellStyle name="Input 2 6 4 6 2_4F" xfId="21623"/>
    <cellStyle name="Input 2 6 4 6 3" xfId="5279"/>
    <cellStyle name="Input 2 6 4 6 3 2" xfId="5280"/>
    <cellStyle name="Input 2 6 4 6 3_4F" xfId="21624"/>
    <cellStyle name="Input 2 6 4 6 4" xfId="5281"/>
    <cellStyle name="Input 2 6 4 6_4F" xfId="21625"/>
    <cellStyle name="Input 2 6 4 7" xfId="5282"/>
    <cellStyle name="Input 2 6 4 7 2" xfId="5283"/>
    <cellStyle name="Input 2 6 4 7 3" xfId="5284"/>
    <cellStyle name="Input 2 6 4 7_4F" xfId="21626"/>
    <cellStyle name="Input 2 6 4 8" xfId="5285"/>
    <cellStyle name="Input 2 6 4 8 2" xfId="5286"/>
    <cellStyle name="Input 2 6 4 8_4F" xfId="21627"/>
    <cellStyle name="Input 2 6 4 9" xfId="5287"/>
    <cellStyle name="Input 2 6 4_4F" xfId="21628"/>
    <cellStyle name="Input 2 6 5" xfId="5288"/>
    <cellStyle name="Input 2 6 5 2" xfId="5289"/>
    <cellStyle name="Input 2 6 5 2 2" xfId="5290"/>
    <cellStyle name="Input 2 6 5 2 2 2" xfId="5291"/>
    <cellStyle name="Input 2 6 5 2 2 3" xfId="5292"/>
    <cellStyle name="Input 2 6 5 2 2_4F" xfId="21629"/>
    <cellStyle name="Input 2 6 5 2 3" xfId="5293"/>
    <cellStyle name="Input 2 6 5 2 3 2" xfId="5294"/>
    <cellStyle name="Input 2 6 5 2 3_4F" xfId="21630"/>
    <cellStyle name="Input 2 6 5 2 4" xfId="5295"/>
    <cellStyle name="Input 2 6 5 2_4F" xfId="21631"/>
    <cellStyle name="Input 2 6 5 3" xfId="5296"/>
    <cellStyle name="Input 2 6 5 3 2" xfId="5297"/>
    <cellStyle name="Input 2 6 5 3 2 2" xfId="5298"/>
    <cellStyle name="Input 2 6 5 3 2 3" xfId="5299"/>
    <cellStyle name="Input 2 6 5 3 2_4F" xfId="21632"/>
    <cellStyle name="Input 2 6 5 3 3" xfId="5300"/>
    <cellStyle name="Input 2 6 5 3 3 2" xfId="5301"/>
    <cellStyle name="Input 2 6 5 3 3_4F" xfId="21633"/>
    <cellStyle name="Input 2 6 5 3 4" xfId="5302"/>
    <cellStyle name="Input 2 6 5 3_4F" xfId="21634"/>
    <cellStyle name="Input 2 6 5 4" xfId="5303"/>
    <cellStyle name="Input 2 6 5 4 2" xfId="5304"/>
    <cellStyle name="Input 2 6 5 4 2 2" xfId="5305"/>
    <cellStyle name="Input 2 6 5 4 2 3" xfId="5306"/>
    <cellStyle name="Input 2 6 5 4 2_4F" xfId="21635"/>
    <cellStyle name="Input 2 6 5 4 3" xfId="5307"/>
    <cellStyle name="Input 2 6 5 4 3 2" xfId="5308"/>
    <cellStyle name="Input 2 6 5 4 3_4F" xfId="21636"/>
    <cellStyle name="Input 2 6 5 4 4" xfId="5309"/>
    <cellStyle name="Input 2 6 5 4_4F" xfId="21637"/>
    <cellStyle name="Input 2 6 5 5" xfId="5310"/>
    <cellStyle name="Input 2 6 5 5 2" xfId="5311"/>
    <cellStyle name="Input 2 6 5 5 2 2" xfId="5312"/>
    <cellStyle name="Input 2 6 5 5 2 3" xfId="5313"/>
    <cellStyle name="Input 2 6 5 5 2_4F" xfId="21638"/>
    <cellStyle name="Input 2 6 5 5 3" xfId="5314"/>
    <cellStyle name="Input 2 6 5 5 3 2" xfId="5315"/>
    <cellStyle name="Input 2 6 5 5 3_4F" xfId="21639"/>
    <cellStyle name="Input 2 6 5 5 4" xfId="5316"/>
    <cellStyle name="Input 2 6 5 5_4F" xfId="21640"/>
    <cellStyle name="Input 2 6 5 6" xfId="5317"/>
    <cellStyle name="Input 2 6 5 6 2" xfId="5318"/>
    <cellStyle name="Input 2 6 5 6 2 2" xfId="5319"/>
    <cellStyle name="Input 2 6 5 6 2 3" xfId="5320"/>
    <cellStyle name="Input 2 6 5 6 2_4F" xfId="21641"/>
    <cellStyle name="Input 2 6 5 6 3" xfId="5321"/>
    <cellStyle name="Input 2 6 5 6 3 2" xfId="5322"/>
    <cellStyle name="Input 2 6 5 6 3_4F" xfId="21642"/>
    <cellStyle name="Input 2 6 5 6 4" xfId="5323"/>
    <cellStyle name="Input 2 6 5 6_4F" xfId="21643"/>
    <cellStyle name="Input 2 6 5 7" xfId="5324"/>
    <cellStyle name="Input 2 6 5 7 2" xfId="5325"/>
    <cellStyle name="Input 2 6 5 7 3" xfId="5326"/>
    <cellStyle name="Input 2 6 5 7_4F" xfId="21644"/>
    <cellStyle name="Input 2 6 5 8" xfId="5327"/>
    <cellStyle name="Input 2 6 5 8 2" xfId="5328"/>
    <cellStyle name="Input 2 6 5 8_4F" xfId="21645"/>
    <cellStyle name="Input 2 6 5 9" xfId="5329"/>
    <cellStyle name="Input 2 6 5_4F" xfId="21646"/>
    <cellStyle name="Input 2 6 6" xfId="5330"/>
    <cellStyle name="Input 2 6 6 2" xfId="5331"/>
    <cellStyle name="Input 2 6 6 2 2" xfId="5332"/>
    <cellStyle name="Input 2 6 6 2 3" xfId="5333"/>
    <cellStyle name="Input 2 6 6 2_4F" xfId="21647"/>
    <cellStyle name="Input 2 6 6 3" xfId="5334"/>
    <cellStyle name="Input 2 6 6 3 2" xfId="5335"/>
    <cellStyle name="Input 2 6 6 3_4F" xfId="21648"/>
    <cellStyle name="Input 2 6 6 4" xfId="5336"/>
    <cellStyle name="Input 2 6 6_4F" xfId="21649"/>
    <cellStyle name="Input 2 6 7" xfId="5337"/>
    <cellStyle name="Input 2 6 7 2" xfId="5338"/>
    <cellStyle name="Input 2 6 7 2 2" xfId="5339"/>
    <cellStyle name="Input 2 6 7 2 3" xfId="5340"/>
    <cellStyle name="Input 2 6 7 2_4F" xfId="21650"/>
    <cellStyle name="Input 2 6 7 3" xfId="5341"/>
    <cellStyle name="Input 2 6 7 3 2" xfId="5342"/>
    <cellStyle name="Input 2 6 7 3_4F" xfId="21651"/>
    <cellStyle name="Input 2 6 7 4" xfId="5343"/>
    <cellStyle name="Input 2 6 7_4F" xfId="21652"/>
    <cellStyle name="Input 2 6 8" xfId="5344"/>
    <cellStyle name="Input 2 6 8 2" xfId="5345"/>
    <cellStyle name="Input 2 6 8 2 2" xfId="5346"/>
    <cellStyle name="Input 2 6 8 2 3" xfId="5347"/>
    <cellStyle name="Input 2 6 8 2_4F" xfId="21653"/>
    <cellStyle name="Input 2 6 8 3" xfId="5348"/>
    <cellStyle name="Input 2 6 8 3 2" xfId="5349"/>
    <cellStyle name="Input 2 6 8 3_4F" xfId="21654"/>
    <cellStyle name="Input 2 6 8 4" xfId="5350"/>
    <cellStyle name="Input 2 6 8_4F" xfId="21655"/>
    <cellStyle name="Input 2 6 9" xfId="5351"/>
    <cellStyle name="Input 2 6 9 2" xfId="5352"/>
    <cellStyle name="Input 2 6 9 2 2" xfId="5353"/>
    <cellStyle name="Input 2 6 9 2 3" xfId="5354"/>
    <cellStyle name="Input 2 6 9 2_4F" xfId="21656"/>
    <cellStyle name="Input 2 6 9 3" xfId="5355"/>
    <cellStyle name="Input 2 6 9 3 2" xfId="5356"/>
    <cellStyle name="Input 2 6 9 3_4F" xfId="21657"/>
    <cellStyle name="Input 2 6 9 4" xfId="5357"/>
    <cellStyle name="Input 2 6 9_4F" xfId="21658"/>
    <cellStyle name="Input 2 6_4F" xfId="21659"/>
    <cellStyle name="Input 2 7" xfId="5358"/>
    <cellStyle name="Input 2 7 10" xfId="5359"/>
    <cellStyle name="Input 2 7 10 2" xfId="5360"/>
    <cellStyle name="Input 2 7 10 2 2" xfId="5361"/>
    <cellStyle name="Input 2 7 10 2 3" xfId="5362"/>
    <cellStyle name="Input 2 7 10 2_4F" xfId="21660"/>
    <cellStyle name="Input 2 7 10 3" xfId="5363"/>
    <cellStyle name="Input 2 7 10 3 2" xfId="5364"/>
    <cellStyle name="Input 2 7 10 3_4F" xfId="21661"/>
    <cellStyle name="Input 2 7 10 4" xfId="5365"/>
    <cellStyle name="Input 2 7 10_4F" xfId="21662"/>
    <cellStyle name="Input 2 7 11" xfId="5366"/>
    <cellStyle name="Input 2 7 11 2" xfId="5367"/>
    <cellStyle name="Input 2 7 11 2 2" xfId="5368"/>
    <cellStyle name="Input 2 7 11 2 3" xfId="5369"/>
    <cellStyle name="Input 2 7 11 2_4F" xfId="21663"/>
    <cellStyle name="Input 2 7 11 3" xfId="5370"/>
    <cellStyle name="Input 2 7 11 3 2" xfId="5371"/>
    <cellStyle name="Input 2 7 11 3_4F" xfId="21664"/>
    <cellStyle name="Input 2 7 11 4" xfId="5372"/>
    <cellStyle name="Input 2 7 11_4F" xfId="21665"/>
    <cellStyle name="Input 2 7 12" xfId="5373"/>
    <cellStyle name="Input 2 7 12 2" xfId="5374"/>
    <cellStyle name="Input 2 7 12 3" xfId="5375"/>
    <cellStyle name="Input 2 7 12_4F" xfId="21666"/>
    <cellStyle name="Input 2 7 13" xfId="5376"/>
    <cellStyle name="Input 2 7 13 2" xfId="5377"/>
    <cellStyle name="Input 2 7 13_4F" xfId="21667"/>
    <cellStyle name="Input 2 7 14" xfId="5378"/>
    <cellStyle name="Input 2 7 15" xfId="21668"/>
    <cellStyle name="Input 2 7 2" xfId="5379"/>
    <cellStyle name="Input 2 7 2 2" xfId="5380"/>
    <cellStyle name="Input 2 7 2 2 2" xfId="5381"/>
    <cellStyle name="Input 2 7 2 2 2 2" xfId="5382"/>
    <cellStyle name="Input 2 7 2 2 2 3" xfId="5383"/>
    <cellStyle name="Input 2 7 2 2 2_4F" xfId="21669"/>
    <cellStyle name="Input 2 7 2 2 3" xfId="5384"/>
    <cellStyle name="Input 2 7 2 2 3 2" xfId="5385"/>
    <cellStyle name="Input 2 7 2 2 3_4F" xfId="21670"/>
    <cellStyle name="Input 2 7 2 2 4" xfId="5386"/>
    <cellStyle name="Input 2 7 2 2_4F" xfId="21671"/>
    <cellStyle name="Input 2 7 2 3" xfId="5387"/>
    <cellStyle name="Input 2 7 2 3 2" xfId="5388"/>
    <cellStyle name="Input 2 7 2 3 2 2" xfId="5389"/>
    <cellStyle name="Input 2 7 2 3 2 3" xfId="5390"/>
    <cellStyle name="Input 2 7 2 3 2_4F" xfId="21672"/>
    <cellStyle name="Input 2 7 2 3 3" xfId="5391"/>
    <cellStyle name="Input 2 7 2 3 3 2" xfId="5392"/>
    <cellStyle name="Input 2 7 2 3 3_4F" xfId="21673"/>
    <cellStyle name="Input 2 7 2 3 4" xfId="5393"/>
    <cellStyle name="Input 2 7 2 3_4F" xfId="21674"/>
    <cellStyle name="Input 2 7 2 4" xfId="5394"/>
    <cellStyle name="Input 2 7 2 4 2" xfId="5395"/>
    <cellStyle name="Input 2 7 2 4 2 2" xfId="5396"/>
    <cellStyle name="Input 2 7 2 4 2 3" xfId="5397"/>
    <cellStyle name="Input 2 7 2 4 2_4F" xfId="21675"/>
    <cellStyle name="Input 2 7 2 4 3" xfId="5398"/>
    <cellStyle name="Input 2 7 2 4 3 2" xfId="5399"/>
    <cellStyle name="Input 2 7 2 4 3_4F" xfId="21676"/>
    <cellStyle name="Input 2 7 2 4 4" xfId="5400"/>
    <cellStyle name="Input 2 7 2 4_4F" xfId="21677"/>
    <cellStyle name="Input 2 7 2 5" xfId="5401"/>
    <cellStyle name="Input 2 7 2 5 2" xfId="5402"/>
    <cellStyle name="Input 2 7 2 5 2 2" xfId="5403"/>
    <cellStyle name="Input 2 7 2 5 2 3" xfId="5404"/>
    <cellStyle name="Input 2 7 2 5 2_4F" xfId="21678"/>
    <cellStyle name="Input 2 7 2 5 3" xfId="5405"/>
    <cellStyle name="Input 2 7 2 5 3 2" xfId="5406"/>
    <cellStyle name="Input 2 7 2 5 3_4F" xfId="21679"/>
    <cellStyle name="Input 2 7 2 5 4" xfId="5407"/>
    <cellStyle name="Input 2 7 2 5_4F" xfId="21680"/>
    <cellStyle name="Input 2 7 2 6" xfId="5408"/>
    <cellStyle name="Input 2 7 2 6 2" xfId="5409"/>
    <cellStyle name="Input 2 7 2 6 2 2" xfId="5410"/>
    <cellStyle name="Input 2 7 2 6 2 3" xfId="5411"/>
    <cellStyle name="Input 2 7 2 6 2_4F" xfId="21681"/>
    <cellStyle name="Input 2 7 2 6 3" xfId="5412"/>
    <cellStyle name="Input 2 7 2 6 3 2" xfId="5413"/>
    <cellStyle name="Input 2 7 2 6 3_4F" xfId="21682"/>
    <cellStyle name="Input 2 7 2 6 4" xfId="5414"/>
    <cellStyle name="Input 2 7 2 6_4F" xfId="21683"/>
    <cellStyle name="Input 2 7 2 7" xfId="5415"/>
    <cellStyle name="Input 2 7 2 7 2" xfId="5416"/>
    <cellStyle name="Input 2 7 2 7 3" xfId="5417"/>
    <cellStyle name="Input 2 7 2 7_4F" xfId="21684"/>
    <cellStyle name="Input 2 7 2 8" xfId="5418"/>
    <cellStyle name="Input 2 7 2 8 2" xfId="5419"/>
    <cellStyle name="Input 2 7 2 8_4F" xfId="21685"/>
    <cellStyle name="Input 2 7 2 9" xfId="5420"/>
    <cellStyle name="Input 2 7 2_4F" xfId="21686"/>
    <cellStyle name="Input 2 7 3" xfId="5421"/>
    <cellStyle name="Input 2 7 3 2" xfId="5422"/>
    <cellStyle name="Input 2 7 3 2 2" xfId="5423"/>
    <cellStyle name="Input 2 7 3 2 2 2" xfId="5424"/>
    <cellStyle name="Input 2 7 3 2 2 3" xfId="5425"/>
    <cellStyle name="Input 2 7 3 2 2_4F" xfId="21687"/>
    <cellStyle name="Input 2 7 3 2 3" xfId="5426"/>
    <cellStyle name="Input 2 7 3 2 3 2" xfId="5427"/>
    <cellStyle name="Input 2 7 3 2 3_4F" xfId="21688"/>
    <cellStyle name="Input 2 7 3 2 4" xfId="5428"/>
    <cellStyle name="Input 2 7 3 2_4F" xfId="21689"/>
    <cellStyle name="Input 2 7 3 3" xfId="5429"/>
    <cellStyle name="Input 2 7 3 3 2" xfId="5430"/>
    <cellStyle name="Input 2 7 3 3 2 2" xfId="5431"/>
    <cellStyle name="Input 2 7 3 3 2 3" xfId="5432"/>
    <cellStyle name="Input 2 7 3 3 2_4F" xfId="21690"/>
    <cellStyle name="Input 2 7 3 3 3" xfId="5433"/>
    <cellStyle name="Input 2 7 3 3 3 2" xfId="5434"/>
    <cellStyle name="Input 2 7 3 3 3_4F" xfId="21691"/>
    <cellStyle name="Input 2 7 3 3 4" xfId="5435"/>
    <cellStyle name="Input 2 7 3 3_4F" xfId="21692"/>
    <cellStyle name="Input 2 7 3 4" xfId="5436"/>
    <cellStyle name="Input 2 7 3 4 2" xfId="5437"/>
    <cellStyle name="Input 2 7 3 4 2 2" xfId="5438"/>
    <cellStyle name="Input 2 7 3 4 2 3" xfId="5439"/>
    <cellStyle name="Input 2 7 3 4 2_4F" xfId="21693"/>
    <cellStyle name="Input 2 7 3 4 3" xfId="5440"/>
    <cellStyle name="Input 2 7 3 4 3 2" xfId="5441"/>
    <cellStyle name="Input 2 7 3 4 3_4F" xfId="21694"/>
    <cellStyle name="Input 2 7 3 4 4" xfId="5442"/>
    <cellStyle name="Input 2 7 3 4_4F" xfId="21695"/>
    <cellStyle name="Input 2 7 3 5" xfId="5443"/>
    <cellStyle name="Input 2 7 3 5 2" xfId="5444"/>
    <cellStyle name="Input 2 7 3 5 2 2" xfId="5445"/>
    <cellStyle name="Input 2 7 3 5 2 3" xfId="5446"/>
    <cellStyle name="Input 2 7 3 5 2_4F" xfId="21696"/>
    <cellStyle name="Input 2 7 3 5 3" xfId="5447"/>
    <cellStyle name="Input 2 7 3 5 3 2" xfId="5448"/>
    <cellStyle name="Input 2 7 3 5 3_4F" xfId="21697"/>
    <cellStyle name="Input 2 7 3 5 4" xfId="5449"/>
    <cellStyle name="Input 2 7 3 5_4F" xfId="21698"/>
    <cellStyle name="Input 2 7 3 6" xfId="5450"/>
    <cellStyle name="Input 2 7 3 6 2" xfId="5451"/>
    <cellStyle name="Input 2 7 3 6 2 2" xfId="5452"/>
    <cellStyle name="Input 2 7 3 6 2 3" xfId="5453"/>
    <cellStyle name="Input 2 7 3 6 2_4F" xfId="21699"/>
    <cellStyle name="Input 2 7 3 6 3" xfId="5454"/>
    <cellStyle name="Input 2 7 3 6 3 2" xfId="5455"/>
    <cellStyle name="Input 2 7 3 6 3_4F" xfId="21700"/>
    <cellStyle name="Input 2 7 3 6 4" xfId="5456"/>
    <cellStyle name="Input 2 7 3 6_4F" xfId="21701"/>
    <cellStyle name="Input 2 7 3 7" xfId="5457"/>
    <cellStyle name="Input 2 7 3 7 2" xfId="5458"/>
    <cellStyle name="Input 2 7 3 7 3" xfId="5459"/>
    <cellStyle name="Input 2 7 3 7_4F" xfId="21702"/>
    <cellStyle name="Input 2 7 3 8" xfId="5460"/>
    <cellStyle name="Input 2 7 3 8 2" xfId="5461"/>
    <cellStyle name="Input 2 7 3 8_4F" xfId="21703"/>
    <cellStyle name="Input 2 7 3 9" xfId="5462"/>
    <cellStyle name="Input 2 7 3_4F" xfId="21704"/>
    <cellStyle name="Input 2 7 4" xfId="5463"/>
    <cellStyle name="Input 2 7 4 2" xfId="5464"/>
    <cellStyle name="Input 2 7 4 2 2" xfId="5465"/>
    <cellStyle name="Input 2 7 4 2 2 2" xfId="5466"/>
    <cellStyle name="Input 2 7 4 2 2 3" xfId="5467"/>
    <cellStyle name="Input 2 7 4 2 2_4F" xfId="21705"/>
    <cellStyle name="Input 2 7 4 2 3" xfId="5468"/>
    <cellStyle name="Input 2 7 4 2 3 2" xfId="5469"/>
    <cellStyle name="Input 2 7 4 2 3_4F" xfId="21706"/>
    <cellStyle name="Input 2 7 4 2 4" xfId="5470"/>
    <cellStyle name="Input 2 7 4 2_4F" xfId="21707"/>
    <cellStyle name="Input 2 7 4 3" xfId="5471"/>
    <cellStyle name="Input 2 7 4 3 2" xfId="5472"/>
    <cellStyle name="Input 2 7 4 3 2 2" xfId="5473"/>
    <cellStyle name="Input 2 7 4 3 2 3" xfId="5474"/>
    <cellStyle name="Input 2 7 4 3 2_4F" xfId="21708"/>
    <cellStyle name="Input 2 7 4 3 3" xfId="5475"/>
    <cellStyle name="Input 2 7 4 3 3 2" xfId="5476"/>
    <cellStyle name="Input 2 7 4 3 3_4F" xfId="21709"/>
    <cellStyle name="Input 2 7 4 3 4" xfId="5477"/>
    <cellStyle name="Input 2 7 4 3_4F" xfId="21710"/>
    <cellStyle name="Input 2 7 4 4" xfId="5478"/>
    <cellStyle name="Input 2 7 4 4 2" xfId="5479"/>
    <cellStyle name="Input 2 7 4 4 2 2" xfId="5480"/>
    <cellStyle name="Input 2 7 4 4 2 3" xfId="5481"/>
    <cellStyle name="Input 2 7 4 4 2_4F" xfId="21711"/>
    <cellStyle name="Input 2 7 4 4 3" xfId="5482"/>
    <cellStyle name="Input 2 7 4 4 3 2" xfId="5483"/>
    <cellStyle name="Input 2 7 4 4 3_4F" xfId="21712"/>
    <cellStyle name="Input 2 7 4 4 4" xfId="5484"/>
    <cellStyle name="Input 2 7 4 4_4F" xfId="21713"/>
    <cellStyle name="Input 2 7 4 5" xfId="5485"/>
    <cellStyle name="Input 2 7 4 5 2" xfId="5486"/>
    <cellStyle name="Input 2 7 4 5 2 2" xfId="5487"/>
    <cellStyle name="Input 2 7 4 5 2 3" xfId="5488"/>
    <cellStyle name="Input 2 7 4 5 2_4F" xfId="21714"/>
    <cellStyle name="Input 2 7 4 5 3" xfId="5489"/>
    <cellStyle name="Input 2 7 4 5 3 2" xfId="5490"/>
    <cellStyle name="Input 2 7 4 5 3_4F" xfId="21715"/>
    <cellStyle name="Input 2 7 4 5 4" xfId="5491"/>
    <cellStyle name="Input 2 7 4 5_4F" xfId="21716"/>
    <cellStyle name="Input 2 7 4 6" xfId="5492"/>
    <cellStyle name="Input 2 7 4 6 2" xfId="5493"/>
    <cellStyle name="Input 2 7 4 6 2 2" xfId="5494"/>
    <cellStyle name="Input 2 7 4 6 2 3" xfId="5495"/>
    <cellStyle name="Input 2 7 4 6 2_4F" xfId="21717"/>
    <cellStyle name="Input 2 7 4 6 3" xfId="5496"/>
    <cellStyle name="Input 2 7 4 6 3 2" xfId="5497"/>
    <cellStyle name="Input 2 7 4 6 3_4F" xfId="21718"/>
    <cellStyle name="Input 2 7 4 6 4" xfId="5498"/>
    <cellStyle name="Input 2 7 4 6_4F" xfId="21719"/>
    <cellStyle name="Input 2 7 4 7" xfId="5499"/>
    <cellStyle name="Input 2 7 4 7 2" xfId="5500"/>
    <cellStyle name="Input 2 7 4 7 3" xfId="5501"/>
    <cellStyle name="Input 2 7 4 7_4F" xfId="21720"/>
    <cellStyle name="Input 2 7 4 8" xfId="5502"/>
    <cellStyle name="Input 2 7 4 8 2" xfId="5503"/>
    <cellStyle name="Input 2 7 4 8_4F" xfId="21721"/>
    <cellStyle name="Input 2 7 4 9" xfId="5504"/>
    <cellStyle name="Input 2 7 4_4F" xfId="21722"/>
    <cellStyle name="Input 2 7 5" xfId="5505"/>
    <cellStyle name="Input 2 7 5 2" xfId="5506"/>
    <cellStyle name="Input 2 7 5 2 2" xfId="5507"/>
    <cellStyle name="Input 2 7 5 2 2 2" xfId="5508"/>
    <cellStyle name="Input 2 7 5 2 2 3" xfId="5509"/>
    <cellStyle name="Input 2 7 5 2 2_4F" xfId="21723"/>
    <cellStyle name="Input 2 7 5 2 3" xfId="5510"/>
    <cellStyle name="Input 2 7 5 2 3 2" xfId="5511"/>
    <cellStyle name="Input 2 7 5 2 3_4F" xfId="21724"/>
    <cellStyle name="Input 2 7 5 2 4" xfId="5512"/>
    <cellStyle name="Input 2 7 5 2_4F" xfId="21725"/>
    <cellStyle name="Input 2 7 5 3" xfId="5513"/>
    <cellStyle name="Input 2 7 5 3 2" xfId="5514"/>
    <cellStyle name="Input 2 7 5 3 2 2" xfId="5515"/>
    <cellStyle name="Input 2 7 5 3 2 3" xfId="5516"/>
    <cellStyle name="Input 2 7 5 3 2_4F" xfId="21726"/>
    <cellStyle name="Input 2 7 5 3 3" xfId="5517"/>
    <cellStyle name="Input 2 7 5 3 3 2" xfId="5518"/>
    <cellStyle name="Input 2 7 5 3 3_4F" xfId="21727"/>
    <cellStyle name="Input 2 7 5 3 4" xfId="5519"/>
    <cellStyle name="Input 2 7 5 3_4F" xfId="21728"/>
    <cellStyle name="Input 2 7 5 4" xfId="5520"/>
    <cellStyle name="Input 2 7 5 4 2" xfId="5521"/>
    <cellStyle name="Input 2 7 5 4 2 2" xfId="5522"/>
    <cellStyle name="Input 2 7 5 4 2 3" xfId="5523"/>
    <cellStyle name="Input 2 7 5 4 2_4F" xfId="21729"/>
    <cellStyle name="Input 2 7 5 4 3" xfId="5524"/>
    <cellStyle name="Input 2 7 5 4 3 2" xfId="5525"/>
    <cellStyle name="Input 2 7 5 4 3_4F" xfId="21730"/>
    <cellStyle name="Input 2 7 5 4 4" xfId="5526"/>
    <cellStyle name="Input 2 7 5 4_4F" xfId="21731"/>
    <cellStyle name="Input 2 7 5 5" xfId="5527"/>
    <cellStyle name="Input 2 7 5 5 2" xfId="5528"/>
    <cellStyle name="Input 2 7 5 5 2 2" xfId="5529"/>
    <cellStyle name="Input 2 7 5 5 2 3" xfId="5530"/>
    <cellStyle name="Input 2 7 5 5 2_4F" xfId="21732"/>
    <cellStyle name="Input 2 7 5 5 3" xfId="5531"/>
    <cellStyle name="Input 2 7 5 5 3 2" xfId="5532"/>
    <cellStyle name="Input 2 7 5 5 3_4F" xfId="21733"/>
    <cellStyle name="Input 2 7 5 5 4" xfId="5533"/>
    <cellStyle name="Input 2 7 5 5_4F" xfId="21734"/>
    <cellStyle name="Input 2 7 5 6" xfId="5534"/>
    <cellStyle name="Input 2 7 5 6 2" xfId="5535"/>
    <cellStyle name="Input 2 7 5 6 2 2" xfId="5536"/>
    <cellStyle name="Input 2 7 5 6 2 3" xfId="5537"/>
    <cellStyle name="Input 2 7 5 6 2_4F" xfId="21735"/>
    <cellStyle name="Input 2 7 5 6 3" xfId="5538"/>
    <cellStyle name="Input 2 7 5 6 3 2" xfId="5539"/>
    <cellStyle name="Input 2 7 5 6 3_4F" xfId="21736"/>
    <cellStyle name="Input 2 7 5 6 4" xfId="5540"/>
    <cellStyle name="Input 2 7 5 6_4F" xfId="21737"/>
    <cellStyle name="Input 2 7 5 7" xfId="5541"/>
    <cellStyle name="Input 2 7 5 7 2" xfId="5542"/>
    <cellStyle name="Input 2 7 5 7 3" xfId="5543"/>
    <cellStyle name="Input 2 7 5 7_4F" xfId="21738"/>
    <cellStyle name="Input 2 7 5 8" xfId="5544"/>
    <cellStyle name="Input 2 7 5 8 2" xfId="5545"/>
    <cellStyle name="Input 2 7 5 8_4F" xfId="21739"/>
    <cellStyle name="Input 2 7 5 9" xfId="5546"/>
    <cellStyle name="Input 2 7 5_4F" xfId="21740"/>
    <cellStyle name="Input 2 7 6" xfId="5547"/>
    <cellStyle name="Input 2 7 6 2" xfId="5548"/>
    <cellStyle name="Input 2 7 6 2 2" xfId="5549"/>
    <cellStyle name="Input 2 7 6 2 3" xfId="5550"/>
    <cellStyle name="Input 2 7 6 2_4F" xfId="21741"/>
    <cellStyle name="Input 2 7 6 3" xfId="5551"/>
    <cellStyle name="Input 2 7 6 3 2" xfId="5552"/>
    <cellStyle name="Input 2 7 6 3_4F" xfId="21742"/>
    <cellStyle name="Input 2 7 6 4" xfId="5553"/>
    <cellStyle name="Input 2 7 6_4F" xfId="21743"/>
    <cellStyle name="Input 2 7 7" xfId="5554"/>
    <cellStyle name="Input 2 7 7 2" xfId="5555"/>
    <cellStyle name="Input 2 7 7 2 2" xfId="5556"/>
    <cellStyle name="Input 2 7 7 2 3" xfId="5557"/>
    <cellStyle name="Input 2 7 7 2_4F" xfId="21744"/>
    <cellStyle name="Input 2 7 7 3" xfId="5558"/>
    <cellStyle name="Input 2 7 7 3 2" xfId="5559"/>
    <cellStyle name="Input 2 7 7 3_4F" xfId="21745"/>
    <cellStyle name="Input 2 7 7 4" xfId="5560"/>
    <cellStyle name="Input 2 7 7_4F" xfId="21746"/>
    <cellStyle name="Input 2 7 8" xfId="5561"/>
    <cellStyle name="Input 2 7 8 2" xfId="5562"/>
    <cellStyle name="Input 2 7 8 2 2" xfId="5563"/>
    <cellStyle name="Input 2 7 8 2 3" xfId="5564"/>
    <cellStyle name="Input 2 7 8 2_4F" xfId="21747"/>
    <cellStyle name="Input 2 7 8 3" xfId="5565"/>
    <cellStyle name="Input 2 7 8 3 2" xfId="5566"/>
    <cellStyle name="Input 2 7 8 3_4F" xfId="21748"/>
    <cellStyle name="Input 2 7 8 4" xfId="5567"/>
    <cellStyle name="Input 2 7 8_4F" xfId="21749"/>
    <cellStyle name="Input 2 7 9" xfId="5568"/>
    <cellStyle name="Input 2 7 9 2" xfId="5569"/>
    <cellStyle name="Input 2 7 9 2 2" xfId="5570"/>
    <cellStyle name="Input 2 7 9 2 3" xfId="5571"/>
    <cellStyle name="Input 2 7 9 2_4F" xfId="21750"/>
    <cellStyle name="Input 2 7 9 3" xfId="5572"/>
    <cellStyle name="Input 2 7 9 3 2" xfId="5573"/>
    <cellStyle name="Input 2 7 9 3_4F" xfId="21751"/>
    <cellStyle name="Input 2 7 9 4" xfId="5574"/>
    <cellStyle name="Input 2 7 9_4F" xfId="21752"/>
    <cellStyle name="Input 2 7_4F" xfId="21753"/>
    <cellStyle name="Input 2 8" xfId="5575"/>
    <cellStyle name="Input 2 8 10" xfId="5576"/>
    <cellStyle name="Input 2 8 10 2" xfId="5577"/>
    <cellStyle name="Input 2 8 10 2 2" xfId="5578"/>
    <cellStyle name="Input 2 8 10 2 3" xfId="5579"/>
    <cellStyle name="Input 2 8 10 2_4F" xfId="21754"/>
    <cellStyle name="Input 2 8 10 3" xfId="5580"/>
    <cellStyle name="Input 2 8 10 3 2" xfId="5581"/>
    <cellStyle name="Input 2 8 10 3_4F" xfId="21755"/>
    <cellStyle name="Input 2 8 10 4" xfId="5582"/>
    <cellStyle name="Input 2 8 10_4F" xfId="21756"/>
    <cellStyle name="Input 2 8 11" xfId="5583"/>
    <cellStyle name="Input 2 8 11 2" xfId="5584"/>
    <cellStyle name="Input 2 8 11 2 2" xfId="5585"/>
    <cellStyle name="Input 2 8 11 2 3" xfId="5586"/>
    <cellStyle name="Input 2 8 11 2_4F" xfId="21757"/>
    <cellStyle name="Input 2 8 11 3" xfId="5587"/>
    <cellStyle name="Input 2 8 11 3 2" xfId="5588"/>
    <cellStyle name="Input 2 8 11 3_4F" xfId="21758"/>
    <cellStyle name="Input 2 8 11 4" xfId="5589"/>
    <cellStyle name="Input 2 8 11_4F" xfId="21759"/>
    <cellStyle name="Input 2 8 12" xfId="5590"/>
    <cellStyle name="Input 2 8 12 2" xfId="5591"/>
    <cellStyle name="Input 2 8 12 3" xfId="5592"/>
    <cellStyle name="Input 2 8 12_4F" xfId="21760"/>
    <cellStyle name="Input 2 8 13" xfId="5593"/>
    <cellStyle name="Input 2 8 13 2" xfId="5594"/>
    <cellStyle name="Input 2 8 13_4F" xfId="21761"/>
    <cellStyle name="Input 2 8 14" xfId="5595"/>
    <cellStyle name="Input 2 8 15" xfId="21762"/>
    <cellStyle name="Input 2 8 2" xfId="5596"/>
    <cellStyle name="Input 2 8 2 2" xfId="5597"/>
    <cellStyle name="Input 2 8 2 2 2" xfId="5598"/>
    <cellStyle name="Input 2 8 2 2 2 2" xfId="5599"/>
    <cellStyle name="Input 2 8 2 2 2 3" xfId="5600"/>
    <cellStyle name="Input 2 8 2 2 2_4F" xfId="21763"/>
    <cellStyle name="Input 2 8 2 2 3" xfId="5601"/>
    <cellStyle name="Input 2 8 2 2 3 2" xfId="5602"/>
    <cellStyle name="Input 2 8 2 2 3_4F" xfId="21764"/>
    <cellStyle name="Input 2 8 2 2 4" xfId="5603"/>
    <cellStyle name="Input 2 8 2 2_4F" xfId="21765"/>
    <cellStyle name="Input 2 8 2 3" xfId="5604"/>
    <cellStyle name="Input 2 8 2 3 2" xfId="5605"/>
    <cellStyle name="Input 2 8 2 3 2 2" xfId="5606"/>
    <cellStyle name="Input 2 8 2 3 2 3" xfId="5607"/>
    <cellStyle name="Input 2 8 2 3 2_4F" xfId="21766"/>
    <cellStyle name="Input 2 8 2 3 3" xfId="5608"/>
    <cellStyle name="Input 2 8 2 3 3 2" xfId="5609"/>
    <cellStyle name="Input 2 8 2 3 3_4F" xfId="21767"/>
    <cellStyle name="Input 2 8 2 3 4" xfId="5610"/>
    <cellStyle name="Input 2 8 2 3_4F" xfId="21768"/>
    <cellStyle name="Input 2 8 2 4" xfId="5611"/>
    <cellStyle name="Input 2 8 2 4 2" xfId="5612"/>
    <cellStyle name="Input 2 8 2 4 2 2" xfId="5613"/>
    <cellStyle name="Input 2 8 2 4 2 3" xfId="5614"/>
    <cellStyle name="Input 2 8 2 4 2_4F" xfId="21769"/>
    <cellStyle name="Input 2 8 2 4 3" xfId="5615"/>
    <cellStyle name="Input 2 8 2 4 3 2" xfId="5616"/>
    <cellStyle name="Input 2 8 2 4 3_4F" xfId="21770"/>
    <cellStyle name="Input 2 8 2 4 4" xfId="5617"/>
    <cellStyle name="Input 2 8 2 4_4F" xfId="21771"/>
    <cellStyle name="Input 2 8 2 5" xfId="5618"/>
    <cellStyle name="Input 2 8 2 5 2" xfId="5619"/>
    <cellStyle name="Input 2 8 2 5 2 2" xfId="5620"/>
    <cellStyle name="Input 2 8 2 5 2 3" xfId="5621"/>
    <cellStyle name="Input 2 8 2 5 2_4F" xfId="21772"/>
    <cellStyle name="Input 2 8 2 5 3" xfId="5622"/>
    <cellStyle name="Input 2 8 2 5 3 2" xfId="5623"/>
    <cellStyle name="Input 2 8 2 5 3_4F" xfId="21773"/>
    <cellStyle name="Input 2 8 2 5 4" xfId="5624"/>
    <cellStyle name="Input 2 8 2 5_4F" xfId="21774"/>
    <cellStyle name="Input 2 8 2 6" xfId="5625"/>
    <cellStyle name="Input 2 8 2 6 2" xfId="5626"/>
    <cellStyle name="Input 2 8 2 6 2 2" xfId="5627"/>
    <cellStyle name="Input 2 8 2 6 2 3" xfId="5628"/>
    <cellStyle name="Input 2 8 2 6 2_4F" xfId="21775"/>
    <cellStyle name="Input 2 8 2 6 3" xfId="5629"/>
    <cellStyle name="Input 2 8 2 6 3 2" xfId="5630"/>
    <cellStyle name="Input 2 8 2 6 3_4F" xfId="21776"/>
    <cellStyle name="Input 2 8 2 6 4" xfId="5631"/>
    <cellStyle name="Input 2 8 2 6_4F" xfId="21777"/>
    <cellStyle name="Input 2 8 2 7" xfId="5632"/>
    <cellStyle name="Input 2 8 2 7 2" xfId="5633"/>
    <cellStyle name="Input 2 8 2 7 3" xfId="5634"/>
    <cellStyle name="Input 2 8 2 7_4F" xfId="21778"/>
    <cellStyle name="Input 2 8 2 8" xfId="5635"/>
    <cellStyle name="Input 2 8 2 8 2" xfId="5636"/>
    <cellStyle name="Input 2 8 2 8_4F" xfId="21779"/>
    <cellStyle name="Input 2 8 2 9" xfId="5637"/>
    <cellStyle name="Input 2 8 2_4F" xfId="21780"/>
    <cellStyle name="Input 2 8 3" xfId="5638"/>
    <cellStyle name="Input 2 8 3 2" xfId="5639"/>
    <cellStyle name="Input 2 8 3 2 2" xfId="5640"/>
    <cellStyle name="Input 2 8 3 2 2 2" xfId="5641"/>
    <cellStyle name="Input 2 8 3 2 2 3" xfId="5642"/>
    <cellStyle name="Input 2 8 3 2 2_4F" xfId="21781"/>
    <cellStyle name="Input 2 8 3 2 3" xfId="5643"/>
    <cellStyle name="Input 2 8 3 2 3 2" xfId="5644"/>
    <cellStyle name="Input 2 8 3 2 3_4F" xfId="21782"/>
    <cellStyle name="Input 2 8 3 2 4" xfId="5645"/>
    <cellStyle name="Input 2 8 3 2_4F" xfId="21783"/>
    <cellStyle name="Input 2 8 3 3" xfId="5646"/>
    <cellStyle name="Input 2 8 3 3 2" xfId="5647"/>
    <cellStyle name="Input 2 8 3 3 2 2" xfId="5648"/>
    <cellStyle name="Input 2 8 3 3 2 3" xfId="5649"/>
    <cellStyle name="Input 2 8 3 3 2_4F" xfId="21784"/>
    <cellStyle name="Input 2 8 3 3 3" xfId="5650"/>
    <cellStyle name="Input 2 8 3 3 3 2" xfId="5651"/>
    <cellStyle name="Input 2 8 3 3 3_4F" xfId="21785"/>
    <cellStyle name="Input 2 8 3 3 4" xfId="5652"/>
    <cellStyle name="Input 2 8 3 3_4F" xfId="21786"/>
    <cellStyle name="Input 2 8 3 4" xfId="5653"/>
    <cellStyle name="Input 2 8 3 4 2" xfId="5654"/>
    <cellStyle name="Input 2 8 3 4 2 2" xfId="5655"/>
    <cellStyle name="Input 2 8 3 4 2 3" xfId="5656"/>
    <cellStyle name="Input 2 8 3 4 2_4F" xfId="21787"/>
    <cellStyle name="Input 2 8 3 4 3" xfId="5657"/>
    <cellStyle name="Input 2 8 3 4 3 2" xfId="5658"/>
    <cellStyle name="Input 2 8 3 4 3_4F" xfId="21788"/>
    <cellStyle name="Input 2 8 3 4 4" xfId="5659"/>
    <cellStyle name="Input 2 8 3 4_4F" xfId="21789"/>
    <cellStyle name="Input 2 8 3 5" xfId="5660"/>
    <cellStyle name="Input 2 8 3 5 2" xfId="5661"/>
    <cellStyle name="Input 2 8 3 5 2 2" xfId="5662"/>
    <cellStyle name="Input 2 8 3 5 2 3" xfId="5663"/>
    <cellStyle name="Input 2 8 3 5 2_4F" xfId="21790"/>
    <cellStyle name="Input 2 8 3 5 3" xfId="5664"/>
    <cellStyle name="Input 2 8 3 5 3 2" xfId="5665"/>
    <cellStyle name="Input 2 8 3 5 3_4F" xfId="21791"/>
    <cellStyle name="Input 2 8 3 5 4" xfId="5666"/>
    <cellStyle name="Input 2 8 3 5_4F" xfId="21792"/>
    <cellStyle name="Input 2 8 3 6" xfId="5667"/>
    <cellStyle name="Input 2 8 3 6 2" xfId="5668"/>
    <cellStyle name="Input 2 8 3 6 2 2" xfId="5669"/>
    <cellStyle name="Input 2 8 3 6 2 3" xfId="5670"/>
    <cellStyle name="Input 2 8 3 6 2_4F" xfId="21793"/>
    <cellStyle name="Input 2 8 3 6 3" xfId="5671"/>
    <cellStyle name="Input 2 8 3 6 3 2" xfId="5672"/>
    <cellStyle name="Input 2 8 3 6 3_4F" xfId="21794"/>
    <cellStyle name="Input 2 8 3 6 4" xfId="5673"/>
    <cellStyle name="Input 2 8 3 6_4F" xfId="21795"/>
    <cellStyle name="Input 2 8 3 7" xfId="5674"/>
    <cellStyle name="Input 2 8 3 7 2" xfId="5675"/>
    <cellStyle name="Input 2 8 3 7 3" xfId="5676"/>
    <cellStyle name="Input 2 8 3 7_4F" xfId="21796"/>
    <cellStyle name="Input 2 8 3 8" xfId="5677"/>
    <cellStyle name="Input 2 8 3 8 2" xfId="5678"/>
    <cellStyle name="Input 2 8 3 8_4F" xfId="21797"/>
    <cellStyle name="Input 2 8 3 9" xfId="5679"/>
    <cellStyle name="Input 2 8 3_4F" xfId="21798"/>
    <cellStyle name="Input 2 8 4" xfId="5680"/>
    <cellStyle name="Input 2 8 4 2" xfId="5681"/>
    <cellStyle name="Input 2 8 4 2 2" xfId="5682"/>
    <cellStyle name="Input 2 8 4 2 2 2" xfId="5683"/>
    <cellStyle name="Input 2 8 4 2 2 3" xfId="5684"/>
    <cellStyle name="Input 2 8 4 2 2_4F" xfId="21799"/>
    <cellStyle name="Input 2 8 4 2 3" xfId="5685"/>
    <cellStyle name="Input 2 8 4 2 3 2" xfId="5686"/>
    <cellStyle name="Input 2 8 4 2 3_4F" xfId="21800"/>
    <cellStyle name="Input 2 8 4 2 4" xfId="5687"/>
    <cellStyle name="Input 2 8 4 2_4F" xfId="21801"/>
    <cellStyle name="Input 2 8 4 3" xfId="5688"/>
    <cellStyle name="Input 2 8 4 3 2" xfId="5689"/>
    <cellStyle name="Input 2 8 4 3 2 2" xfId="5690"/>
    <cellStyle name="Input 2 8 4 3 2 3" xfId="5691"/>
    <cellStyle name="Input 2 8 4 3 2_4F" xfId="21802"/>
    <cellStyle name="Input 2 8 4 3 3" xfId="5692"/>
    <cellStyle name="Input 2 8 4 3 3 2" xfId="5693"/>
    <cellStyle name="Input 2 8 4 3 3_4F" xfId="21803"/>
    <cellStyle name="Input 2 8 4 3 4" xfId="5694"/>
    <cellStyle name="Input 2 8 4 3_4F" xfId="21804"/>
    <cellStyle name="Input 2 8 4 4" xfId="5695"/>
    <cellStyle name="Input 2 8 4 4 2" xfId="5696"/>
    <cellStyle name="Input 2 8 4 4 2 2" xfId="5697"/>
    <cellStyle name="Input 2 8 4 4 2 3" xfId="5698"/>
    <cellStyle name="Input 2 8 4 4 2_4F" xfId="21805"/>
    <cellStyle name="Input 2 8 4 4 3" xfId="5699"/>
    <cellStyle name="Input 2 8 4 4 3 2" xfId="5700"/>
    <cellStyle name="Input 2 8 4 4 3_4F" xfId="21806"/>
    <cellStyle name="Input 2 8 4 4 4" xfId="5701"/>
    <cellStyle name="Input 2 8 4 4_4F" xfId="21807"/>
    <cellStyle name="Input 2 8 4 5" xfId="5702"/>
    <cellStyle name="Input 2 8 4 5 2" xfId="5703"/>
    <cellStyle name="Input 2 8 4 5 2 2" xfId="5704"/>
    <cellStyle name="Input 2 8 4 5 2 3" xfId="5705"/>
    <cellStyle name="Input 2 8 4 5 2_4F" xfId="21808"/>
    <cellStyle name="Input 2 8 4 5 3" xfId="5706"/>
    <cellStyle name="Input 2 8 4 5 3 2" xfId="5707"/>
    <cellStyle name="Input 2 8 4 5 3_4F" xfId="21809"/>
    <cellStyle name="Input 2 8 4 5 4" xfId="5708"/>
    <cellStyle name="Input 2 8 4 5_4F" xfId="21810"/>
    <cellStyle name="Input 2 8 4 6" xfId="5709"/>
    <cellStyle name="Input 2 8 4 6 2" xfId="5710"/>
    <cellStyle name="Input 2 8 4 6 2 2" xfId="5711"/>
    <cellStyle name="Input 2 8 4 6 2 3" xfId="5712"/>
    <cellStyle name="Input 2 8 4 6 2_4F" xfId="21811"/>
    <cellStyle name="Input 2 8 4 6 3" xfId="5713"/>
    <cellStyle name="Input 2 8 4 6 3 2" xfId="5714"/>
    <cellStyle name="Input 2 8 4 6 3_4F" xfId="21812"/>
    <cellStyle name="Input 2 8 4 6 4" xfId="5715"/>
    <cellStyle name="Input 2 8 4 6_4F" xfId="21813"/>
    <cellStyle name="Input 2 8 4 7" xfId="5716"/>
    <cellStyle name="Input 2 8 4 7 2" xfId="5717"/>
    <cellStyle name="Input 2 8 4 7 3" xfId="5718"/>
    <cellStyle name="Input 2 8 4 7_4F" xfId="21814"/>
    <cellStyle name="Input 2 8 4 8" xfId="5719"/>
    <cellStyle name="Input 2 8 4 8 2" xfId="5720"/>
    <cellStyle name="Input 2 8 4 8_4F" xfId="21815"/>
    <cellStyle name="Input 2 8 4 9" xfId="5721"/>
    <cellStyle name="Input 2 8 4_4F" xfId="21816"/>
    <cellStyle name="Input 2 8 5" xfId="5722"/>
    <cellStyle name="Input 2 8 5 2" xfId="5723"/>
    <cellStyle name="Input 2 8 5 2 2" xfId="5724"/>
    <cellStyle name="Input 2 8 5 2 2 2" xfId="5725"/>
    <cellStyle name="Input 2 8 5 2 2 3" xfId="5726"/>
    <cellStyle name="Input 2 8 5 2 2_4F" xfId="21817"/>
    <cellStyle name="Input 2 8 5 2 3" xfId="5727"/>
    <cellStyle name="Input 2 8 5 2 3 2" xfId="5728"/>
    <cellStyle name="Input 2 8 5 2 3_4F" xfId="21818"/>
    <cellStyle name="Input 2 8 5 2 4" xfId="5729"/>
    <cellStyle name="Input 2 8 5 2_4F" xfId="21819"/>
    <cellStyle name="Input 2 8 5 3" xfId="5730"/>
    <cellStyle name="Input 2 8 5 3 2" xfId="5731"/>
    <cellStyle name="Input 2 8 5 3 2 2" xfId="5732"/>
    <cellStyle name="Input 2 8 5 3 2 3" xfId="5733"/>
    <cellStyle name="Input 2 8 5 3 2_4F" xfId="21820"/>
    <cellStyle name="Input 2 8 5 3 3" xfId="5734"/>
    <cellStyle name="Input 2 8 5 3 3 2" xfId="5735"/>
    <cellStyle name="Input 2 8 5 3 3_4F" xfId="21821"/>
    <cellStyle name="Input 2 8 5 3 4" xfId="5736"/>
    <cellStyle name="Input 2 8 5 3_4F" xfId="21822"/>
    <cellStyle name="Input 2 8 5 4" xfId="5737"/>
    <cellStyle name="Input 2 8 5 4 2" xfId="5738"/>
    <cellStyle name="Input 2 8 5 4 2 2" xfId="5739"/>
    <cellStyle name="Input 2 8 5 4 2 3" xfId="5740"/>
    <cellStyle name="Input 2 8 5 4 2_4F" xfId="21823"/>
    <cellStyle name="Input 2 8 5 4 3" xfId="5741"/>
    <cellStyle name="Input 2 8 5 4 3 2" xfId="5742"/>
    <cellStyle name="Input 2 8 5 4 3_4F" xfId="21824"/>
    <cellStyle name="Input 2 8 5 4 4" xfId="5743"/>
    <cellStyle name="Input 2 8 5 4_4F" xfId="21825"/>
    <cellStyle name="Input 2 8 5 5" xfId="5744"/>
    <cellStyle name="Input 2 8 5 5 2" xfId="5745"/>
    <cellStyle name="Input 2 8 5 5 2 2" xfId="5746"/>
    <cellStyle name="Input 2 8 5 5 2 3" xfId="5747"/>
    <cellStyle name="Input 2 8 5 5 2_4F" xfId="21826"/>
    <cellStyle name="Input 2 8 5 5 3" xfId="5748"/>
    <cellStyle name="Input 2 8 5 5 3 2" xfId="5749"/>
    <cellStyle name="Input 2 8 5 5 3_4F" xfId="21827"/>
    <cellStyle name="Input 2 8 5 5 4" xfId="5750"/>
    <cellStyle name="Input 2 8 5 5_4F" xfId="21828"/>
    <cellStyle name="Input 2 8 5 6" xfId="5751"/>
    <cellStyle name="Input 2 8 5 6 2" xfId="5752"/>
    <cellStyle name="Input 2 8 5 6 2 2" xfId="5753"/>
    <cellStyle name="Input 2 8 5 6 2 3" xfId="5754"/>
    <cellStyle name="Input 2 8 5 6 2_4F" xfId="21829"/>
    <cellStyle name="Input 2 8 5 6 3" xfId="5755"/>
    <cellStyle name="Input 2 8 5 6 3 2" xfId="5756"/>
    <cellStyle name="Input 2 8 5 6 3_4F" xfId="21830"/>
    <cellStyle name="Input 2 8 5 6 4" xfId="5757"/>
    <cellStyle name="Input 2 8 5 6_4F" xfId="21831"/>
    <cellStyle name="Input 2 8 5 7" xfId="5758"/>
    <cellStyle name="Input 2 8 5 7 2" xfId="5759"/>
    <cellStyle name="Input 2 8 5 7 3" xfId="5760"/>
    <cellStyle name="Input 2 8 5 7_4F" xfId="21832"/>
    <cellStyle name="Input 2 8 5 8" xfId="5761"/>
    <cellStyle name="Input 2 8 5 8 2" xfId="5762"/>
    <cellStyle name="Input 2 8 5 8_4F" xfId="21833"/>
    <cellStyle name="Input 2 8 5 9" xfId="5763"/>
    <cellStyle name="Input 2 8 5_4F" xfId="21834"/>
    <cellStyle name="Input 2 8 6" xfId="5764"/>
    <cellStyle name="Input 2 8 6 2" xfId="5765"/>
    <cellStyle name="Input 2 8 6 2 2" xfId="5766"/>
    <cellStyle name="Input 2 8 6 2 3" xfId="5767"/>
    <cellStyle name="Input 2 8 6 2_4F" xfId="21835"/>
    <cellStyle name="Input 2 8 6 3" xfId="5768"/>
    <cellStyle name="Input 2 8 6 3 2" xfId="5769"/>
    <cellStyle name="Input 2 8 6 3_4F" xfId="21836"/>
    <cellStyle name="Input 2 8 6 4" xfId="5770"/>
    <cellStyle name="Input 2 8 6_4F" xfId="21837"/>
    <cellStyle name="Input 2 8 7" xfId="5771"/>
    <cellStyle name="Input 2 8 7 2" xfId="5772"/>
    <cellStyle name="Input 2 8 7 2 2" xfId="5773"/>
    <cellStyle name="Input 2 8 7 2 3" xfId="5774"/>
    <cellStyle name="Input 2 8 7 2_4F" xfId="21838"/>
    <cellStyle name="Input 2 8 7 3" xfId="5775"/>
    <cellStyle name="Input 2 8 7 3 2" xfId="5776"/>
    <cellStyle name="Input 2 8 7 3_4F" xfId="21839"/>
    <cellStyle name="Input 2 8 7 4" xfId="5777"/>
    <cellStyle name="Input 2 8 7_4F" xfId="21840"/>
    <cellStyle name="Input 2 8 8" xfId="5778"/>
    <cellStyle name="Input 2 8 8 2" xfId="5779"/>
    <cellStyle name="Input 2 8 8 2 2" xfId="5780"/>
    <cellStyle name="Input 2 8 8 2 3" xfId="5781"/>
    <cellStyle name="Input 2 8 8 2_4F" xfId="21841"/>
    <cellStyle name="Input 2 8 8 3" xfId="5782"/>
    <cellStyle name="Input 2 8 8 3 2" xfId="5783"/>
    <cellStyle name="Input 2 8 8 3_4F" xfId="21842"/>
    <cellStyle name="Input 2 8 8 4" xfId="5784"/>
    <cellStyle name="Input 2 8 8_4F" xfId="21843"/>
    <cellStyle name="Input 2 8 9" xfId="5785"/>
    <cellStyle name="Input 2 8 9 2" xfId="5786"/>
    <cellStyle name="Input 2 8 9 2 2" xfId="5787"/>
    <cellStyle name="Input 2 8 9 2 3" xfId="5788"/>
    <cellStyle name="Input 2 8 9 2_4F" xfId="21844"/>
    <cellStyle name="Input 2 8 9 3" xfId="5789"/>
    <cellStyle name="Input 2 8 9 3 2" xfId="5790"/>
    <cellStyle name="Input 2 8 9 3_4F" xfId="21845"/>
    <cellStyle name="Input 2 8 9 4" xfId="5791"/>
    <cellStyle name="Input 2 8 9_4F" xfId="21846"/>
    <cellStyle name="Input 2 8_4F" xfId="21847"/>
    <cellStyle name="Input 2 9" xfId="5792"/>
    <cellStyle name="Input 2 9 10" xfId="5793"/>
    <cellStyle name="Input 2 9 10 2" xfId="5794"/>
    <cellStyle name="Input 2 9 10 2 2" xfId="5795"/>
    <cellStyle name="Input 2 9 10 2 3" xfId="5796"/>
    <cellStyle name="Input 2 9 10 2_4F" xfId="21848"/>
    <cellStyle name="Input 2 9 10 3" xfId="5797"/>
    <cellStyle name="Input 2 9 10 3 2" xfId="5798"/>
    <cellStyle name="Input 2 9 10 3_4F" xfId="21849"/>
    <cellStyle name="Input 2 9 10 4" xfId="5799"/>
    <cellStyle name="Input 2 9 10_4F" xfId="21850"/>
    <cellStyle name="Input 2 9 11" xfId="5800"/>
    <cellStyle name="Input 2 9 11 2" xfId="5801"/>
    <cellStyle name="Input 2 9 11 2 2" xfId="5802"/>
    <cellStyle name="Input 2 9 11 2 3" xfId="5803"/>
    <cellStyle name="Input 2 9 11 2_4F" xfId="21851"/>
    <cellStyle name="Input 2 9 11 3" xfId="5804"/>
    <cellStyle name="Input 2 9 11 3 2" xfId="5805"/>
    <cellStyle name="Input 2 9 11 3_4F" xfId="21852"/>
    <cellStyle name="Input 2 9 11 4" xfId="5806"/>
    <cellStyle name="Input 2 9 11_4F" xfId="21853"/>
    <cellStyle name="Input 2 9 12" xfId="5807"/>
    <cellStyle name="Input 2 9 12 2" xfId="5808"/>
    <cellStyle name="Input 2 9 12 3" xfId="5809"/>
    <cellStyle name="Input 2 9 12_4F" xfId="21854"/>
    <cellStyle name="Input 2 9 13" xfId="5810"/>
    <cellStyle name="Input 2 9 13 2" xfId="5811"/>
    <cellStyle name="Input 2 9 13_4F" xfId="21855"/>
    <cellStyle name="Input 2 9 14" xfId="5812"/>
    <cellStyle name="Input 2 9 15" xfId="21856"/>
    <cellStyle name="Input 2 9 2" xfId="5813"/>
    <cellStyle name="Input 2 9 2 2" xfId="5814"/>
    <cellStyle name="Input 2 9 2 2 2" xfId="5815"/>
    <cellStyle name="Input 2 9 2 2 2 2" xfId="5816"/>
    <cellStyle name="Input 2 9 2 2 2 3" xfId="5817"/>
    <cellStyle name="Input 2 9 2 2 2_4F" xfId="21857"/>
    <cellStyle name="Input 2 9 2 2 3" xfId="5818"/>
    <cellStyle name="Input 2 9 2 2 3 2" xfId="5819"/>
    <cellStyle name="Input 2 9 2 2 3_4F" xfId="21858"/>
    <cellStyle name="Input 2 9 2 2 4" xfId="5820"/>
    <cellStyle name="Input 2 9 2 2_4F" xfId="21859"/>
    <cellStyle name="Input 2 9 2 3" xfId="5821"/>
    <cellStyle name="Input 2 9 2 3 2" xfId="5822"/>
    <cellStyle name="Input 2 9 2 3 2 2" xfId="5823"/>
    <cellStyle name="Input 2 9 2 3 2 3" xfId="5824"/>
    <cellStyle name="Input 2 9 2 3 2_4F" xfId="21860"/>
    <cellStyle name="Input 2 9 2 3 3" xfId="5825"/>
    <cellStyle name="Input 2 9 2 3 3 2" xfId="5826"/>
    <cellStyle name="Input 2 9 2 3 3_4F" xfId="21861"/>
    <cellStyle name="Input 2 9 2 3 4" xfId="5827"/>
    <cellStyle name="Input 2 9 2 3_4F" xfId="21862"/>
    <cellStyle name="Input 2 9 2 4" xfId="5828"/>
    <cellStyle name="Input 2 9 2 4 2" xfId="5829"/>
    <cellStyle name="Input 2 9 2 4 2 2" xfId="5830"/>
    <cellStyle name="Input 2 9 2 4 2 3" xfId="5831"/>
    <cellStyle name="Input 2 9 2 4 2_4F" xfId="21863"/>
    <cellStyle name="Input 2 9 2 4 3" xfId="5832"/>
    <cellStyle name="Input 2 9 2 4 3 2" xfId="5833"/>
    <cellStyle name="Input 2 9 2 4 3_4F" xfId="21864"/>
    <cellStyle name="Input 2 9 2 4 4" xfId="5834"/>
    <cellStyle name="Input 2 9 2 4_4F" xfId="21865"/>
    <cellStyle name="Input 2 9 2 5" xfId="5835"/>
    <cellStyle name="Input 2 9 2 5 2" xfId="5836"/>
    <cellStyle name="Input 2 9 2 5 2 2" xfId="5837"/>
    <cellStyle name="Input 2 9 2 5 2 3" xfId="5838"/>
    <cellStyle name="Input 2 9 2 5 2_4F" xfId="21866"/>
    <cellStyle name="Input 2 9 2 5 3" xfId="5839"/>
    <cellStyle name="Input 2 9 2 5 3 2" xfId="5840"/>
    <cellStyle name="Input 2 9 2 5 3_4F" xfId="21867"/>
    <cellStyle name="Input 2 9 2 5 4" xfId="5841"/>
    <cellStyle name="Input 2 9 2 5_4F" xfId="21868"/>
    <cellStyle name="Input 2 9 2 6" xfId="5842"/>
    <cellStyle name="Input 2 9 2 6 2" xfId="5843"/>
    <cellStyle name="Input 2 9 2 6 2 2" xfId="5844"/>
    <cellStyle name="Input 2 9 2 6 2 3" xfId="5845"/>
    <cellStyle name="Input 2 9 2 6 2_4F" xfId="21869"/>
    <cellStyle name="Input 2 9 2 6 3" xfId="5846"/>
    <cellStyle name="Input 2 9 2 6 3 2" xfId="5847"/>
    <cellStyle name="Input 2 9 2 6 3_4F" xfId="21870"/>
    <cellStyle name="Input 2 9 2 6 4" xfId="5848"/>
    <cellStyle name="Input 2 9 2 6_4F" xfId="21871"/>
    <cellStyle name="Input 2 9 2 7" xfId="5849"/>
    <cellStyle name="Input 2 9 2 7 2" xfId="5850"/>
    <cellStyle name="Input 2 9 2 7 3" xfId="5851"/>
    <cellStyle name="Input 2 9 2 7_4F" xfId="21872"/>
    <cellStyle name="Input 2 9 2 8" xfId="5852"/>
    <cellStyle name="Input 2 9 2 8 2" xfId="5853"/>
    <cellStyle name="Input 2 9 2 8_4F" xfId="21873"/>
    <cellStyle name="Input 2 9 2 9" xfId="5854"/>
    <cellStyle name="Input 2 9 2_4F" xfId="21874"/>
    <cellStyle name="Input 2 9 3" xfId="5855"/>
    <cellStyle name="Input 2 9 3 2" xfId="5856"/>
    <cellStyle name="Input 2 9 3 2 2" xfId="5857"/>
    <cellStyle name="Input 2 9 3 2 2 2" xfId="5858"/>
    <cellStyle name="Input 2 9 3 2 2 3" xfId="5859"/>
    <cellStyle name="Input 2 9 3 2 2_4F" xfId="21875"/>
    <cellStyle name="Input 2 9 3 2 3" xfId="5860"/>
    <cellStyle name="Input 2 9 3 2 3 2" xfId="5861"/>
    <cellStyle name="Input 2 9 3 2 3_4F" xfId="21876"/>
    <cellStyle name="Input 2 9 3 2 4" xfId="5862"/>
    <cellStyle name="Input 2 9 3 2_4F" xfId="21877"/>
    <cellStyle name="Input 2 9 3 3" xfId="5863"/>
    <cellStyle name="Input 2 9 3 3 2" xfId="5864"/>
    <cellStyle name="Input 2 9 3 3 2 2" xfId="5865"/>
    <cellStyle name="Input 2 9 3 3 2 3" xfId="5866"/>
    <cellStyle name="Input 2 9 3 3 2_4F" xfId="21878"/>
    <cellStyle name="Input 2 9 3 3 3" xfId="5867"/>
    <cellStyle name="Input 2 9 3 3 3 2" xfId="5868"/>
    <cellStyle name="Input 2 9 3 3 3_4F" xfId="21879"/>
    <cellStyle name="Input 2 9 3 3 4" xfId="5869"/>
    <cellStyle name="Input 2 9 3 3_4F" xfId="21880"/>
    <cellStyle name="Input 2 9 3 4" xfId="5870"/>
    <cellStyle name="Input 2 9 3 4 2" xfId="5871"/>
    <cellStyle name="Input 2 9 3 4 2 2" xfId="5872"/>
    <cellStyle name="Input 2 9 3 4 2 3" xfId="5873"/>
    <cellStyle name="Input 2 9 3 4 2_4F" xfId="21881"/>
    <cellStyle name="Input 2 9 3 4 3" xfId="5874"/>
    <cellStyle name="Input 2 9 3 4 3 2" xfId="5875"/>
    <cellStyle name="Input 2 9 3 4 3_4F" xfId="21882"/>
    <cellStyle name="Input 2 9 3 4 4" xfId="5876"/>
    <cellStyle name="Input 2 9 3 4_4F" xfId="21883"/>
    <cellStyle name="Input 2 9 3 5" xfId="5877"/>
    <cellStyle name="Input 2 9 3 5 2" xfId="5878"/>
    <cellStyle name="Input 2 9 3 5 2 2" xfId="5879"/>
    <cellStyle name="Input 2 9 3 5 2 3" xfId="5880"/>
    <cellStyle name="Input 2 9 3 5 2_4F" xfId="21884"/>
    <cellStyle name="Input 2 9 3 5 3" xfId="5881"/>
    <cellStyle name="Input 2 9 3 5 3 2" xfId="5882"/>
    <cellStyle name="Input 2 9 3 5 3_4F" xfId="21885"/>
    <cellStyle name="Input 2 9 3 5 4" xfId="5883"/>
    <cellStyle name="Input 2 9 3 5_4F" xfId="21886"/>
    <cellStyle name="Input 2 9 3 6" xfId="5884"/>
    <cellStyle name="Input 2 9 3 6 2" xfId="5885"/>
    <cellStyle name="Input 2 9 3 6 2 2" xfId="5886"/>
    <cellStyle name="Input 2 9 3 6 2 3" xfId="5887"/>
    <cellStyle name="Input 2 9 3 6 2_4F" xfId="21887"/>
    <cellStyle name="Input 2 9 3 6 3" xfId="5888"/>
    <cellStyle name="Input 2 9 3 6 3 2" xfId="5889"/>
    <cellStyle name="Input 2 9 3 6 3_4F" xfId="21888"/>
    <cellStyle name="Input 2 9 3 6 4" xfId="5890"/>
    <cellStyle name="Input 2 9 3 6_4F" xfId="21889"/>
    <cellStyle name="Input 2 9 3 7" xfId="5891"/>
    <cellStyle name="Input 2 9 3 7 2" xfId="5892"/>
    <cellStyle name="Input 2 9 3 7 3" xfId="5893"/>
    <cellStyle name="Input 2 9 3 7_4F" xfId="21890"/>
    <cellStyle name="Input 2 9 3 8" xfId="5894"/>
    <cellStyle name="Input 2 9 3 8 2" xfId="5895"/>
    <cellStyle name="Input 2 9 3 8_4F" xfId="21891"/>
    <cellStyle name="Input 2 9 3 9" xfId="5896"/>
    <cellStyle name="Input 2 9 3_4F" xfId="21892"/>
    <cellStyle name="Input 2 9 4" xfId="5897"/>
    <cellStyle name="Input 2 9 4 2" xfId="5898"/>
    <cellStyle name="Input 2 9 4 2 2" xfId="5899"/>
    <cellStyle name="Input 2 9 4 2 2 2" xfId="5900"/>
    <cellStyle name="Input 2 9 4 2 2 3" xfId="5901"/>
    <cellStyle name="Input 2 9 4 2 2_4F" xfId="21893"/>
    <cellStyle name="Input 2 9 4 2 3" xfId="5902"/>
    <cellStyle name="Input 2 9 4 2 3 2" xfId="5903"/>
    <cellStyle name="Input 2 9 4 2 3_4F" xfId="21894"/>
    <cellStyle name="Input 2 9 4 2 4" xfId="5904"/>
    <cellStyle name="Input 2 9 4 2_4F" xfId="21895"/>
    <cellStyle name="Input 2 9 4 3" xfId="5905"/>
    <cellStyle name="Input 2 9 4 3 2" xfId="5906"/>
    <cellStyle name="Input 2 9 4 3 2 2" xfId="5907"/>
    <cellStyle name="Input 2 9 4 3 2 3" xfId="5908"/>
    <cellStyle name="Input 2 9 4 3 2_4F" xfId="21896"/>
    <cellStyle name="Input 2 9 4 3 3" xfId="5909"/>
    <cellStyle name="Input 2 9 4 3 3 2" xfId="5910"/>
    <cellStyle name="Input 2 9 4 3 3_4F" xfId="21897"/>
    <cellStyle name="Input 2 9 4 3 4" xfId="5911"/>
    <cellStyle name="Input 2 9 4 3_4F" xfId="21898"/>
    <cellStyle name="Input 2 9 4 4" xfId="5912"/>
    <cellStyle name="Input 2 9 4 4 2" xfId="5913"/>
    <cellStyle name="Input 2 9 4 4 2 2" xfId="5914"/>
    <cellStyle name="Input 2 9 4 4 2 3" xfId="5915"/>
    <cellStyle name="Input 2 9 4 4 2_4F" xfId="21899"/>
    <cellStyle name="Input 2 9 4 4 3" xfId="5916"/>
    <cellStyle name="Input 2 9 4 4 3 2" xfId="5917"/>
    <cellStyle name="Input 2 9 4 4 3_4F" xfId="21900"/>
    <cellStyle name="Input 2 9 4 4 4" xfId="5918"/>
    <cellStyle name="Input 2 9 4 4_4F" xfId="21901"/>
    <cellStyle name="Input 2 9 4 5" xfId="5919"/>
    <cellStyle name="Input 2 9 4 5 2" xfId="5920"/>
    <cellStyle name="Input 2 9 4 5 2 2" xfId="5921"/>
    <cellStyle name="Input 2 9 4 5 2 3" xfId="5922"/>
    <cellStyle name="Input 2 9 4 5 2_4F" xfId="21902"/>
    <cellStyle name="Input 2 9 4 5 3" xfId="5923"/>
    <cellStyle name="Input 2 9 4 5 3 2" xfId="5924"/>
    <cellStyle name="Input 2 9 4 5 3_4F" xfId="21903"/>
    <cellStyle name="Input 2 9 4 5 4" xfId="5925"/>
    <cellStyle name="Input 2 9 4 5_4F" xfId="21904"/>
    <cellStyle name="Input 2 9 4 6" xfId="5926"/>
    <cellStyle name="Input 2 9 4 6 2" xfId="5927"/>
    <cellStyle name="Input 2 9 4 6 2 2" xfId="5928"/>
    <cellStyle name="Input 2 9 4 6 2 3" xfId="5929"/>
    <cellStyle name="Input 2 9 4 6 2_4F" xfId="21905"/>
    <cellStyle name="Input 2 9 4 6 3" xfId="5930"/>
    <cellStyle name="Input 2 9 4 6 3 2" xfId="5931"/>
    <cellStyle name="Input 2 9 4 6 3_4F" xfId="21906"/>
    <cellStyle name="Input 2 9 4 6 4" xfId="5932"/>
    <cellStyle name="Input 2 9 4 6_4F" xfId="21907"/>
    <cellStyle name="Input 2 9 4 7" xfId="5933"/>
    <cellStyle name="Input 2 9 4 7 2" xfId="5934"/>
    <cellStyle name="Input 2 9 4 7 3" xfId="5935"/>
    <cellStyle name="Input 2 9 4 7_4F" xfId="21908"/>
    <cellStyle name="Input 2 9 4 8" xfId="5936"/>
    <cellStyle name="Input 2 9 4 8 2" xfId="5937"/>
    <cellStyle name="Input 2 9 4 8_4F" xfId="21909"/>
    <cellStyle name="Input 2 9 4 9" xfId="5938"/>
    <cellStyle name="Input 2 9 4_4F" xfId="21910"/>
    <cellStyle name="Input 2 9 5" xfId="5939"/>
    <cellStyle name="Input 2 9 5 2" xfId="5940"/>
    <cellStyle name="Input 2 9 5 2 2" xfId="5941"/>
    <cellStyle name="Input 2 9 5 2 2 2" xfId="5942"/>
    <cellStyle name="Input 2 9 5 2 2 3" xfId="5943"/>
    <cellStyle name="Input 2 9 5 2 2_4F" xfId="21911"/>
    <cellStyle name="Input 2 9 5 2 3" xfId="5944"/>
    <cellStyle name="Input 2 9 5 2 3 2" xfId="5945"/>
    <cellStyle name="Input 2 9 5 2 3_4F" xfId="21912"/>
    <cellStyle name="Input 2 9 5 2 4" xfId="5946"/>
    <cellStyle name="Input 2 9 5 2_4F" xfId="21913"/>
    <cellStyle name="Input 2 9 5 3" xfId="5947"/>
    <cellStyle name="Input 2 9 5 3 2" xfId="5948"/>
    <cellStyle name="Input 2 9 5 3 2 2" xfId="5949"/>
    <cellStyle name="Input 2 9 5 3 2 3" xfId="5950"/>
    <cellStyle name="Input 2 9 5 3 2_4F" xfId="21914"/>
    <cellStyle name="Input 2 9 5 3 3" xfId="5951"/>
    <cellStyle name="Input 2 9 5 3 3 2" xfId="5952"/>
    <cellStyle name="Input 2 9 5 3 3_4F" xfId="21915"/>
    <cellStyle name="Input 2 9 5 3 4" xfId="5953"/>
    <cellStyle name="Input 2 9 5 3_4F" xfId="21916"/>
    <cellStyle name="Input 2 9 5 4" xfId="5954"/>
    <cellStyle name="Input 2 9 5 4 2" xfId="5955"/>
    <cellStyle name="Input 2 9 5 4 2 2" xfId="5956"/>
    <cellStyle name="Input 2 9 5 4 2 3" xfId="5957"/>
    <cellStyle name="Input 2 9 5 4 2_4F" xfId="21917"/>
    <cellStyle name="Input 2 9 5 4 3" xfId="5958"/>
    <cellStyle name="Input 2 9 5 4 3 2" xfId="5959"/>
    <cellStyle name="Input 2 9 5 4 3_4F" xfId="21918"/>
    <cellStyle name="Input 2 9 5 4 4" xfId="5960"/>
    <cellStyle name="Input 2 9 5 4_4F" xfId="21919"/>
    <cellStyle name="Input 2 9 5 5" xfId="5961"/>
    <cellStyle name="Input 2 9 5 5 2" xfId="5962"/>
    <cellStyle name="Input 2 9 5 5 2 2" xfId="5963"/>
    <cellStyle name="Input 2 9 5 5 2 3" xfId="5964"/>
    <cellStyle name="Input 2 9 5 5 2_4F" xfId="21920"/>
    <cellStyle name="Input 2 9 5 5 3" xfId="5965"/>
    <cellStyle name="Input 2 9 5 5 3 2" xfId="5966"/>
    <cellStyle name="Input 2 9 5 5 3_4F" xfId="21921"/>
    <cellStyle name="Input 2 9 5 5 4" xfId="5967"/>
    <cellStyle name="Input 2 9 5 5_4F" xfId="21922"/>
    <cellStyle name="Input 2 9 5 6" xfId="5968"/>
    <cellStyle name="Input 2 9 5 6 2" xfId="5969"/>
    <cellStyle name="Input 2 9 5 6 2 2" xfId="5970"/>
    <cellStyle name="Input 2 9 5 6 2 3" xfId="5971"/>
    <cellStyle name="Input 2 9 5 6 2_4F" xfId="21923"/>
    <cellStyle name="Input 2 9 5 6 3" xfId="5972"/>
    <cellStyle name="Input 2 9 5 6 3 2" xfId="5973"/>
    <cellStyle name="Input 2 9 5 6 3_4F" xfId="21924"/>
    <cellStyle name="Input 2 9 5 6 4" xfId="5974"/>
    <cellStyle name="Input 2 9 5 6_4F" xfId="21925"/>
    <cellStyle name="Input 2 9 5 7" xfId="5975"/>
    <cellStyle name="Input 2 9 5 7 2" xfId="5976"/>
    <cellStyle name="Input 2 9 5 7 3" xfId="5977"/>
    <cellStyle name="Input 2 9 5 7_4F" xfId="21926"/>
    <cellStyle name="Input 2 9 5 8" xfId="5978"/>
    <cellStyle name="Input 2 9 5 8 2" xfId="5979"/>
    <cellStyle name="Input 2 9 5 8_4F" xfId="21927"/>
    <cellStyle name="Input 2 9 5 9" xfId="5980"/>
    <cellStyle name="Input 2 9 5_4F" xfId="21928"/>
    <cellStyle name="Input 2 9 6" xfId="5981"/>
    <cellStyle name="Input 2 9 6 2" xfId="5982"/>
    <cellStyle name="Input 2 9 6 2 2" xfId="5983"/>
    <cellStyle name="Input 2 9 6 2 3" xfId="5984"/>
    <cellStyle name="Input 2 9 6 2_4F" xfId="21929"/>
    <cellStyle name="Input 2 9 6 3" xfId="5985"/>
    <cellStyle name="Input 2 9 6 3 2" xfId="5986"/>
    <cellStyle name="Input 2 9 6 3_4F" xfId="21930"/>
    <cellStyle name="Input 2 9 6 4" xfId="5987"/>
    <cellStyle name="Input 2 9 6_4F" xfId="21931"/>
    <cellStyle name="Input 2 9 7" xfId="5988"/>
    <cellStyle name="Input 2 9 7 2" xfId="5989"/>
    <cellStyle name="Input 2 9 7 2 2" xfId="5990"/>
    <cellStyle name="Input 2 9 7 2 3" xfId="5991"/>
    <cellStyle name="Input 2 9 7 2_4F" xfId="21932"/>
    <cellStyle name="Input 2 9 7 3" xfId="5992"/>
    <cellStyle name="Input 2 9 7 3 2" xfId="5993"/>
    <cellStyle name="Input 2 9 7 3_4F" xfId="21933"/>
    <cellStyle name="Input 2 9 7 4" xfId="5994"/>
    <cellStyle name="Input 2 9 7_4F" xfId="21934"/>
    <cellStyle name="Input 2 9 8" xfId="5995"/>
    <cellStyle name="Input 2 9 8 2" xfId="5996"/>
    <cellStyle name="Input 2 9 8 2 2" xfId="5997"/>
    <cellStyle name="Input 2 9 8 2 3" xfId="5998"/>
    <cellStyle name="Input 2 9 8 2_4F" xfId="21935"/>
    <cellStyle name="Input 2 9 8 3" xfId="5999"/>
    <cellStyle name="Input 2 9 8 3 2" xfId="6000"/>
    <cellStyle name="Input 2 9 8 3_4F" xfId="21936"/>
    <cellStyle name="Input 2 9 8 4" xfId="6001"/>
    <cellStyle name="Input 2 9 8_4F" xfId="21937"/>
    <cellStyle name="Input 2 9 9" xfId="6002"/>
    <cellStyle name="Input 2 9 9 2" xfId="6003"/>
    <cellStyle name="Input 2 9 9 2 2" xfId="6004"/>
    <cellStyle name="Input 2 9 9 2 3" xfId="6005"/>
    <cellStyle name="Input 2 9 9 2_4F" xfId="21938"/>
    <cellStyle name="Input 2 9 9 3" xfId="6006"/>
    <cellStyle name="Input 2 9 9 3 2" xfId="6007"/>
    <cellStyle name="Input 2 9 9 3_4F" xfId="21939"/>
    <cellStyle name="Input 2 9 9 4" xfId="6008"/>
    <cellStyle name="Input 2 9 9_4F" xfId="21940"/>
    <cellStyle name="Input 2 9_4F" xfId="21941"/>
    <cellStyle name="Input 2_4F" xfId="21942"/>
    <cellStyle name="Input 3" xfId="6009"/>
    <cellStyle name="Input 3 10" xfId="21943"/>
    <cellStyle name="Input 3 11" xfId="21944"/>
    <cellStyle name="Input 3 12" xfId="21945"/>
    <cellStyle name="Input 3 13" xfId="21946"/>
    <cellStyle name="Input 3 14" xfId="21947"/>
    <cellStyle name="Input 3 2" xfId="21948"/>
    <cellStyle name="Input 3 2 10" xfId="21949"/>
    <cellStyle name="Input 3 2 2" xfId="21950"/>
    <cellStyle name="Input 3 2 3" xfId="21951"/>
    <cellStyle name="Input 3 2 4" xfId="21952"/>
    <cellStyle name="Input 3 2 5" xfId="21953"/>
    <cellStyle name="Input 3 2 6" xfId="21954"/>
    <cellStyle name="Input 3 2 7" xfId="21955"/>
    <cellStyle name="Input 3 2 8" xfId="21956"/>
    <cellStyle name="Input 3 2 9" xfId="21957"/>
    <cellStyle name="Input 3 3" xfId="21958"/>
    <cellStyle name="Input 3 3 10" xfId="21959"/>
    <cellStyle name="Input 3 3 2" xfId="21960"/>
    <cellStyle name="Input 3 3 3" xfId="21961"/>
    <cellStyle name="Input 3 3 4" xfId="21962"/>
    <cellStyle name="Input 3 3 5" xfId="21963"/>
    <cellStyle name="Input 3 3 6" xfId="21964"/>
    <cellStyle name="Input 3 3 7" xfId="21965"/>
    <cellStyle name="Input 3 3 8" xfId="21966"/>
    <cellStyle name="Input 3 3 9" xfId="21967"/>
    <cellStyle name="Input 3 4" xfId="21968"/>
    <cellStyle name="Input 3 5" xfId="21969"/>
    <cellStyle name="Input 3 6" xfId="21970"/>
    <cellStyle name="Input 3 7" xfId="21971"/>
    <cellStyle name="Input 3 8" xfId="21972"/>
    <cellStyle name="Input 3 9" xfId="21973"/>
    <cellStyle name="Input 3_4F" xfId="21974"/>
    <cellStyle name="Input 4" xfId="6010"/>
    <cellStyle name="Input 4 10" xfId="21975"/>
    <cellStyle name="Input 4 11" xfId="21976"/>
    <cellStyle name="Input 4 12" xfId="21977"/>
    <cellStyle name="Input 4 13" xfId="21978"/>
    <cellStyle name="Input 4 14" xfId="21979"/>
    <cellStyle name="Input 4 2" xfId="21980"/>
    <cellStyle name="Input 4 2 10" xfId="21981"/>
    <cellStyle name="Input 4 2 2" xfId="21982"/>
    <cellStyle name="Input 4 2 3" xfId="21983"/>
    <cellStyle name="Input 4 2 4" xfId="21984"/>
    <cellStyle name="Input 4 2 5" xfId="21985"/>
    <cellStyle name="Input 4 2 6" xfId="21986"/>
    <cellStyle name="Input 4 2 7" xfId="21987"/>
    <cellStyle name="Input 4 2 8" xfId="21988"/>
    <cellStyle name="Input 4 2 9" xfId="21989"/>
    <cellStyle name="Input 4 3" xfId="21990"/>
    <cellStyle name="Input 4 3 10" xfId="21991"/>
    <cellStyle name="Input 4 3 2" xfId="21992"/>
    <cellStyle name="Input 4 3 3" xfId="21993"/>
    <cellStyle name="Input 4 3 4" xfId="21994"/>
    <cellStyle name="Input 4 3 5" xfId="21995"/>
    <cellStyle name="Input 4 3 6" xfId="21996"/>
    <cellStyle name="Input 4 3 7" xfId="21997"/>
    <cellStyle name="Input 4 3 8" xfId="21998"/>
    <cellStyle name="Input 4 3 9" xfId="21999"/>
    <cellStyle name="Input 4 4" xfId="22000"/>
    <cellStyle name="Input 4 5" xfId="22001"/>
    <cellStyle name="Input 4 6" xfId="22002"/>
    <cellStyle name="Input 4 7" xfId="22003"/>
    <cellStyle name="Input 4 8" xfId="22004"/>
    <cellStyle name="Input 4 9" xfId="22005"/>
    <cellStyle name="Input 4_4F" xfId="22006"/>
    <cellStyle name="Input 5" xfId="6011"/>
    <cellStyle name="Input 5 10" xfId="22007"/>
    <cellStyle name="Input 5 11" xfId="22008"/>
    <cellStyle name="Input 5 12" xfId="22009"/>
    <cellStyle name="Input 5 13" xfId="22010"/>
    <cellStyle name="Input 5 14" xfId="22011"/>
    <cellStyle name="Input 5 2" xfId="22012"/>
    <cellStyle name="Input 5 2 10" xfId="22013"/>
    <cellStyle name="Input 5 2 2" xfId="22014"/>
    <cellStyle name="Input 5 2 3" xfId="22015"/>
    <cellStyle name="Input 5 2 4" xfId="22016"/>
    <cellStyle name="Input 5 2 5" xfId="22017"/>
    <cellStyle name="Input 5 2 6" xfId="22018"/>
    <cellStyle name="Input 5 2 7" xfId="22019"/>
    <cellStyle name="Input 5 2 8" xfId="22020"/>
    <cellStyle name="Input 5 2 9" xfId="22021"/>
    <cellStyle name="Input 5 3" xfId="22022"/>
    <cellStyle name="Input 5 3 10" xfId="22023"/>
    <cellStyle name="Input 5 3 2" xfId="22024"/>
    <cellStyle name="Input 5 3 3" xfId="22025"/>
    <cellStyle name="Input 5 3 4" xfId="22026"/>
    <cellStyle name="Input 5 3 5" xfId="22027"/>
    <cellStyle name="Input 5 3 6" xfId="22028"/>
    <cellStyle name="Input 5 3 7" xfId="22029"/>
    <cellStyle name="Input 5 3 8" xfId="22030"/>
    <cellStyle name="Input 5 3 9" xfId="22031"/>
    <cellStyle name="Input 5 4" xfId="22032"/>
    <cellStyle name="Input 5 5" xfId="22033"/>
    <cellStyle name="Input 5 6" xfId="22034"/>
    <cellStyle name="Input 5 7" xfId="22035"/>
    <cellStyle name="Input 5 8" xfId="22036"/>
    <cellStyle name="Input 5 9" xfId="22037"/>
    <cellStyle name="Input 5_4F" xfId="22038"/>
    <cellStyle name="Input 6" xfId="6012"/>
    <cellStyle name="Input 6 10" xfId="22039"/>
    <cellStyle name="Input 6 11" xfId="22040"/>
    <cellStyle name="Input 6 12" xfId="22041"/>
    <cellStyle name="Input 6 13" xfId="22042"/>
    <cellStyle name="Input 6 14" xfId="22043"/>
    <cellStyle name="Input 6 2" xfId="22044"/>
    <cellStyle name="Input 6 2 10" xfId="22045"/>
    <cellStyle name="Input 6 2 2" xfId="22046"/>
    <cellStyle name="Input 6 2 3" xfId="22047"/>
    <cellStyle name="Input 6 2 4" xfId="22048"/>
    <cellStyle name="Input 6 2 5" xfId="22049"/>
    <cellStyle name="Input 6 2 6" xfId="22050"/>
    <cellStyle name="Input 6 2 7" xfId="22051"/>
    <cellStyle name="Input 6 2 8" xfId="22052"/>
    <cellStyle name="Input 6 2 9" xfId="22053"/>
    <cellStyle name="Input 6 3" xfId="22054"/>
    <cellStyle name="Input 6 3 10" xfId="22055"/>
    <cellStyle name="Input 6 3 2" xfId="22056"/>
    <cellStyle name="Input 6 3 3" xfId="22057"/>
    <cellStyle name="Input 6 3 4" xfId="22058"/>
    <cellStyle name="Input 6 3 5" xfId="22059"/>
    <cellStyle name="Input 6 3 6" xfId="22060"/>
    <cellStyle name="Input 6 3 7" xfId="22061"/>
    <cellStyle name="Input 6 3 8" xfId="22062"/>
    <cellStyle name="Input 6 3 9" xfId="22063"/>
    <cellStyle name="Input 6 4" xfId="22064"/>
    <cellStyle name="Input 6 5" xfId="22065"/>
    <cellStyle name="Input 6 6" xfId="22066"/>
    <cellStyle name="Input 6 7" xfId="22067"/>
    <cellStyle name="Input 6 8" xfId="22068"/>
    <cellStyle name="Input 6 9" xfId="22069"/>
    <cellStyle name="Input 6_4F" xfId="22070"/>
    <cellStyle name="Input 7" xfId="6013"/>
    <cellStyle name="Input 7 10" xfId="22071"/>
    <cellStyle name="Input 7 11" xfId="22072"/>
    <cellStyle name="Input 7 12" xfId="22073"/>
    <cellStyle name="Input 7 13" xfId="22074"/>
    <cellStyle name="Input 7 14" xfId="22075"/>
    <cellStyle name="Input 7 2" xfId="22076"/>
    <cellStyle name="Input 7 2 10" xfId="22077"/>
    <cellStyle name="Input 7 2 2" xfId="22078"/>
    <cellStyle name="Input 7 2 3" xfId="22079"/>
    <cellStyle name="Input 7 2 4" xfId="22080"/>
    <cellStyle name="Input 7 2 5" xfId="22081"/>
    <cellStyle name="Input 7 2 6" xfId="22082"/>
    <cellStyle name="Input 7 2 7" xfId="22083"/>
    <cellStyle name="Input 7 2 8" xfId="22084"/>
    <cellStyle name="Input 7 2 9" xfId="22085"/>
    <cellStyle name="Input 7 3" xfId="22086"/>
    <cellStyle name="Input 7 3 10" xfId="22087"/>
    <cellStyle name="Input 7 3 2" xfId="22088"/>
    <cellStyle name="Input 7 3 3" xfId="22089"/>
    <cellStyle name="Input 7 3 4" xfId="22090"/>
    <cellStyle name="Input 7 3 5" xfId="22091"/>
    <cellStyle name="Input 7 3 6" xfId="22092"/>
    <cellStyle name="Input 7 3 7" xfId="22093"/>
    <cellStyle name="Input 7 3 8" xfId="22094"/>
    <cellStyle name="Input 7 3 9" xfId="22095"/>
    <cellStyle name="Input 7 4" xfId="22096"/>
    <cellStyle name="Input 7 5" xfId="22097"/>
    <cellStyle name="Input 7 6" xfId="22098"/>
    <cellStyle name="Input 7 7" xfId="22099"/>
    <cellStyle name="Input 7 8" xfId="22100"/>
    <cellStyle name="Input 7 9" xfId="22101"/>
    <cellStyle name="Input 7_4F" xfId="22102"/>
    <cellStyle name="Input 8" xfId="6014"/>
    <cellStyle name="Input 8 10" xfId="22103"/>
    <cellStyle name="Input 8 11" xfId="22104"/>
    <cellStyle name="Input 8 12" xfId="22105"/>
    <cellStyle name="Input 8 13" xfId="22106"/>
    <cellStyle name="Input 8 14" xfId="22107"/>
    <cellStyle name="Input 8 2" xfId="22108"/>
    <cellStyle name="Input 8 2 10" xfId="22109"/>
    <cellStyle name="Input 8 2 2" xfId="22110"/>
    <cellStyle name="Input 8 2 3" xfId="22111"/>
    <cellStyle name="Input 8 2 4" xfId="22112"/>
    <cellStyle name="Input 8 2 5" xfId="22113"/>
    <cellStyle name="Input 8 2 6" xfId="22114"/>
    <cellStyle name="Input 8 2 7" xfId="22115"/>
    <cellStyle name="Input 8 2 8" xfId="22116"/>
    <cellStyle name="Input 8 2 9" xfId="22117"/>
    <cellStyle name="Input 8 3" xfId="22118"/>
    <cellStyle name="Input 8 3 10" xfId="22119"/>
    <cellStyle name="Input 8 3 2" xfId="22120"/>
    <cellStyle name="Input 8 3 3" xfId="22121"/>
    <cellStyle name="Input 8 3 4" xfId="22122"/>
    <cellStyle name="Input 8 3 5" xfId="22123"/>
    <cellStyle name="Input 8 3 6" xfId="22124"/>
    <cellStyle name="Input 8 3 7" xfId="22125"/>
    <cellStyle name="Input 8 3 8" xfId="22126"/>
    <cellStyle name="Input 8 3 9" xfId="22127"/>
    <cellStyle name="Input 8 4" xfId="22128"/>
    <cellStyle name="Input 8 5" xfId="22129"/>
    <cellStyle name="Input 8 6" xfId="22130"/>
    <cellStyle name="Input 8 7" xfId="22131"/>
    <cellStyle name="Input 8 8" xfId="22132"/>
    <cellStyle name="Input 8 9" xfId="22133"/>
    <cellStyle name="Input 8_4F" xfId="22134"/>
    <cellStyle name="Input 9" xfId="6015"/>
    <cellStyle name="Input 9 10" xfId="22135"/>
    <cellStyle name="Input 9 11" xfId="22136"/>
    <cellStyle name="Input 9 12" xfId="22137"/>
    <cellStyle name="Input 9 13" xfId="22138"/>
    <cellStyle name="Input 9 14" xfId="22139"/>
    <cellStyle name="Input 9 2" xfId="22140"/>
    <cellStyle name="Input 9 2 10" xfId="22141"/>
    <cellStyle name="Input 9 2 2" xfId="22142"/>
    <cellStyle name="Input 9 2 3" xfId="22143"/>
    <cellStyle name="Input 9 2 4" xfId="22144"/>
    <cellStyle name="Input 9 2 5" xfId="22145"/>
    <cellStyle name="Input 9 2 6" xfId="22146"/>
    <cellStyle name="Input 9 2 7" xfId="22147"/>
    <cellStyle name="Input 9 2 8" xfId="22148"/>
    <cellStyle name="Input 9 2 9" xfId="22149"/>
    <cellStyle name="Input 9 3" xfId="22150"/>
    <cellStyle name="Input 9 3 10" xfId="22151"/>
    <cellStyle name="Input 9 3 2" xfId="22152"/>
    <cellStyle name="Input 9 3 3" xfId="22153"/>
    <cellStyle name="Input 9 3 4" xfId="22154"/>
    <cellStyle name="Input 9 3 5" xfId="22155"/>
    <cellStyle name="Input 9 3 6" xfId="22156"/>
    <cellStyle name="Input 9 3 7" xfId="22157"/>
    <cellStyle name="Input 9 3 8" xfId="22158"/>
    <cellStyle name="Input 9 3 9" xfId="22159"/>
    <cellStyle name="Input 9 4" xfId="22160"/>
    <cellStyle name="Input 9 5" xfId="22161"/>
    <cellStyle name="Input 9 6" xfId="22162"/>
    <cellStyle name="Input 9 7" xfId="22163"/>
    <cellStyle name="Input 9 8" xfId="22164"/>
    <cellStyle name="Input 9 9" xfId="22165"/>
    <cellStyle name="Input 9_4F" xfId="22166"/>
    <cellStyle name="Linked Cell 2" xfId="6016"/>
    <cellStyle name="Neutral 2" xfId="6017"/>
    <cellStyle name="NJS" xfId="6018"/>
    <cellStyle name="No Error" xfId="6019"/>
    <cellStyle name="Normal" xfId="0" builtinId="0"/>
    <cellStyle name="Normal 10" xfId="6020"/>
    <cellStyle name="Normal 10 10" xfId="6021"/>
    <cellStyle name="Normal 10 11" xfId="6022"/>
    <cellStyle name="Normal 10 12" xfId="6023"/>
    <cellStyle name="Normal 10 13" xfId="22167"/>
    <cellStyle name="Normal 10 2" xfId="6024"/>
    <cellStyle name="Normal 10 2 10" xfId="22168"/>
    <cellStyle name="Normal 10 2 2" xfId="6025"/>
    <cellStyle name="Normal 10 2 2 2" xfId="22169"/>
    <cellStyle name="Normal 10 2 2_4F" xfId="22170"/>
    <cellStyle name="Normal 10 2 3" xfId="6026"/>
    <cellStyle name="Normal 10 2 4" xfId="6027"/>
    <cellStyle name="Normal 10 2 5" xfId="6028"/>
    <cellStyle name="Normal 10 2 6" xfId="6029"/>
    <cellStyle name="Normal 10 2 7" xfId="6030"/>
    <cellStyle name="Normal 10 2 8" xfId="6031"/>
    <cellStyle name="Normal 10 2 9" xfId="12721"/>
    <cellStyle name="Normal 10 2 9 2" xfId="22171"/>
    <cellStyle name="Normal 10 2_2A" xfId="6032"/>
    <cellStyle name="Normal 10 3" xfId="6033"/>
    <cellStyle name="Normal 10 3 2" xfId="6034"/>
    <cellStyle name="Normal 10 3 2 2" xfId="22172"/>
    <cellStyle name="Normal 10 3 2_4F" xfId="22173"/>
    <cellStyle name="Normal 10 3 3" xfId="6035"/>
    <cellStyle name="Normal 10 3 4" xfId="6036"/>
    <cellStyle name="Normal 10 3 5" xfId="6037"/>
    <cellStyle name="Normal 10 3 6" xfId="6038"/>
    <cellStyle name="Normal 10 3 7" xfId="6039"/>
    <cellStyle name="Normal 10 3 8" xfId="6040"/>
    <cellStyle name="Normal 10 3 9" xfId="22174"/>
    <cellStyle name="Normal 10 3_2A" xfId="6041"/>
    <cellStyle name="Normal 10 4" xfId="6042"/>
    <cellStyle name="Normal 10 4 2" xfId="6043"/>
    <cellStyle name="Normal 10 4 2 2" xfId="22175"/>
    <cellStyle name="Normal 10 4 2_4F" xfId="22176"/>
    <cellStyle name="Normal 10 4 3" xfId="6044"/>
    <cellStyle name="Normal 10 4 4" xfId="6045"/>
    <cellStyle name="Normal 10 4 5" xfId="6046"/>
    <cellStyle name="Normal 10 4 6" xfId="6047"/>
    <cellStyle name="Normal 10 4 7" xfId="6048"/>
    <cellStyle name="Normal 10 4 8" xfId="6049"/>
    <cellStyle name="Normal 10 4 9" xfId="22177"/>
    <cellStyle name="Normal 10 4_2A" xfId="6050"/>
    <cellStyle name="Normal 10 5" xfId="6051"/>
    <cellStyle name="Normal 10 5 2" xfId="6052"/>
    <cellStyle name="Normal 10 5 2 2" xfId="22178"/>
    <cellStyle name="Normal 10 5 2_4F" xfId="22179"/>
    <cellStyle name="Normal 10 5 3" xfId="6053"/>
    <cellStyle name="Normal 10 5 4" xfId="6054"/>
    <cellStyle name="Normal 10 5 5" xfId="6055"/>
    <cellStyle name="Normal 10 5 6" xfId="6056"/>
    <cellStyle name="Normal 10 5 7" xfId="6057"/>
    <cellStyle name="Normal 10 5 8" xfId="6058"/>
    <cellStyle name="Normal 10 5 9" xfId="22180"/>
    <cellStyle name="Normal 10 5_2A" xfId="6059"/>
    <cellStyle name="Normal 10 6" xfId="6060"/>
    <cellStyle name="Normal 10 6 2" xfId="6061"/>
    <cellStyle name="Normal 10 6 3" xfId="6062"/>
    <cellStyle name="Normal 10 6 4" xfId="6063"/>
    <cellStyle name="Normal 10 6 5" xfId="6064"/>
    <cellStyle name="Normal 10 6 6" xfId="6065"/>
    <cellStyle name="Normal 10 6 7" xfId="22181"/>
    <cellStyle name="Normal 10 6_4F" xfId="22182"/>
    <cellStyle name="Normal 10 7" xfId="6066"/>
    <cellStyle name="Normal 10 8" xfId="6067"/>
    <cellStyle name="Normal 10 9" xfId="6068"/>
    <cellStyle name="Normal 10_2A" xfId="6069"/>
    <cellStyle name="Normal 11" xfId="6070"/>
    <cellStyle name="Normal 11 10" xfId="6071"/>
    <cellStyle name="Normal 11 11" xfId="6072"/>
    <cellStyle name="Normal 11 12" xfId="6073"/>
    <cellStyle name="Normal 11 13" xfId="22183"/>
    <cellStyle name="Normal 11 2" xfId="6074"/>
    <cellStyle name="Normal 11 2 2" xfId="6075"/>
    <cellStyle name="Normal 11 2 2 2" xfId="22184"/>
    <cellStyle name="Normal 11 2 2_4F" xfId="22185"/>
    <cellStyle name="Normal 11 2 3" xfId="6076"/>
    <cellStyle name="Normal 11 2 4" xfId="6077"/>
    <cellStyle name="Normal 11 2 5" xfId="6078"/>
    <cellStyle name="Normal 11 2 6" xfId="6079"/>
    <cellStyle name="Normal 11 2 7" xfId="6080"/>
    <cellStyle name="Normal 11 2 8" xfId="6081"/>
    <cellStyle name="Normal 11 2 9" xfId="22186"/>
    <cellStyle name="Normal 11 2_2A" xfId="6082"/>
    <cellStyle name="Normal 11 3" xfId="6083"/>
    <cellStyle name="Normal 11 3 2" xfId="6084"/>
    <cellStyle name="Normal 11 3 2 2" xfId="22187"/>
    <cellStyle name="Normal 11 3 2_4F" xfId="22188"/>
    <cellStyle name="Normal 11 3 3" xfId="6085"/>
    <cellStyle name="Normal 11 3 4" xfId="6086"/>
    <cellStyle name="Normal 11 3 5" xfId="6087"/>
    <cellStyle name="Normal 11 3 6" xfId="6088"/>
    <cellStyle name="Normal 11 3 7" xfId="6089"/>
    <cellStyle name="Normal 11 3 8" xfId="6090"/>
    <cellStyle name="Normal 11 3 9" xfId="22189"/>
    <cellStyle name="Normal 11 3_2A" xfId="6091"/>
    <cellStyle name="Normal 11 4" xfId="6092"/>
    <cellStyle name="Normal 11 4 2" xfId="6093"/>
    <cellStyle name="Normal 11 4 2 2" xfId="22190"/>
    <cellStyle name="Normal 11 4 2_4F" xfId="22191"/>
    <cellStyle name="Normal 11 4 3" xfId="6094"/>
    <cellStyle name="Normal 11 4 4" xfId="6095"/>
    <cellStyle name="Normal 11 4 5" xfId="6096"/>
    <cellStyle name="Normal 11 4 6" xfId="6097"/>
    <cellStyle name="Normal 11 4 7" xfId="6098"/>
    <cellStyle name="Normal 11 4 8" xfId="6099"/>
    <cellStyle name="Normal 11 4 9" xfId="22192"/>
    <cellStyle name="Normal 11 4_2A" xfId="6100"/>
    <cellStyle name="Normal 11 5" xfId="6101"/>
    <cellStyle name="Normal 11 5 2" xfId="6102"/>
    <cellStyle name="Normal 11 5 2 2" xfId="22193"/>
    <cellStyle name="Normal 11 5 2_4F" xfId="22194"/>
    <cellStyle name="Normal 11 5 3" xfId="6103"/>
    <cellStyle name="Normal 11 5 4" xfId="6104"/>
    <cellStyle name="Normal 11 5 5" xfId="6105"/>
    <cellStyle name="Normal 11 5 6" xfId="6106"/>
    <cellStyle name="Normal 11 5 7" xfId="6107"/>
    <cellStyle name="Normal 11 5 8" xfId="6108"/>
    <cellStyle name="Normal 11 5 9" xfId="22195"/>
    <cellStyle name="Normal 11 5_2A" xfId="6109"/>
    <cellStyle name="Normal 11 6" xfId="6110"/>
    <cellStyle name="Normal 11 6 2" xfId="6111"/>
    <cellStyle name="Normal 11 6 3" xfId="6112"/>
    <cellStyle name="Normal 11 6 4" xfId="6113"/>
    <cellStyle name="Normal 11 6 5" xfId="6114"/>
    <cellStyle name="Normal 11 6 6" xfId="6115"/>
    <cellStyle name="Normal 11 6 7" xfId="22196"/>
    <cellStyle name="Normal 11 6_4F" xfId="22197"/>
    <cellStyle name="Normal 11 7" xfId="6116"/>
    <cellStyle name="Normal 11 8" xfId="6117"/>
    <cellStyle name="Normal 11 9" xfId="6118"/>
    <cellStyle name="Normal 11_2A" xfId="6119"/>
    <cellStyle name="Normal 12" xfId="6120"/>
    <cellStyle name="Normal 12 2" xfId="6121"/>
    <cellStyle name="Normal 12 2 2" xfId="22198"/>
    <cellStyle name="Normal 12 2 3" xfId="22199"/>
    <cellStyle name="Normal 12 2_4F" xfId="22200"/>
    <cellStyle name="Normal 12 3" xfId="6122"/>
    <cellStyle name="Normal 12 3 2" xfId="22201"/>
    <cellStyle name="Normal 12 3 3" xfId="22202"/>
    <cellStyle name="Normal 12 3_4F" xfId="22203"/>
    <cellStyle name="Normal 12 4" xfId="6123"/>
    <cellStyle name="Normal 12 4 2" xfId="22204"/>
    <cellStyle name="Normal 12 4 3" xfId="22205"/>
    <cellStyle name="Normal 12 4_4F" xfId="22206"/>
    <cellStyle name="Normal 12 5" xfId="6124"/>
    <cellStyle name="Normal 12 5 2" xfId="22207"/>
    <cellStyle name="Normal 12 5 3" xfId="22208"/>
    <cellStyle name="Normal 12 5_4F" xfId="22209"/>
    <cellStyle name="Normal 12 6" xfId="6125"/>
    <cellStyle name="Normal 12 6 2" xfId="22210"/>
    <cellStyle name="Normal 12 6_4F" xfId="22211"/>
    <cellStyle name="Normal 12 7" xfId="22212"/>
    <cellStyle name="Normal 12_2A" xfId="6126"/>
    <cellStyle name="Normal 13" xfId="6127"/>
    <cellStyle name="Normal 13 2" xfId="6128"/>
    <cellStyle name="Normal 13 3" xfId="6129"/>
    <cellStyle name="Normal 13 3 2" xfId="6130"/>
    <cellStyle name="Normal 13 3 3" xfId="6131"/>
    <cellStyle name="Normal 13 3 4" xfId="6132"/>
    <cellStyle name="Normal 13 3 5" xfId="6133"/>
    <cellStyle name="Normal 13 3 6" xfId="6134"/>
    <cellStyle name="Normal 13 3_4F" xfId="22213"/>
    <cellStyle name="Normal 13 4" xfId="6135"/>
    <cellStyle name="Normal 13_4F" xfId="22214"/>
    <cellStyle name="Normal 14" xfId="6136"/>
    <cellStyle name="Normal 14 2" xfId="6137"/>
    <cellStyle name="Normal 14 2 2" xfId="6138"/>
    <cellStyle name="Normal 14 2 2 2" xfId="22215"/>
    <cellStyle name="Normal 14 2 2_4F" xfId="22216"/>
    <cellStyle name="Normal 14 2 3" xfId="22217"/>
    <cellStyle name="Normal 14 2_2A" xfId="6139"/>
    <cellStyle name="Normal 14 3" xfId="6140"/>
    <cellStyle name="Normal 14 3 2" xfId="6141"/>
    <cellStyle name="Normal 14 3 2 2" xfId="22218"/>
    <cellStyle name="Normal 14 3 2_4F" xfId="22219"/>
    <cellStyle name="Normal 14 3 3" xfId="22220"/>
    <cellStyle name="Normal 14 3_2A" xfId="6142"/>
    <cellStyle name="Normal 14 4" xfId="6143"/>
    <cellStyle name="Normal 14 4 2" xfId="6144"/>
    <cellStyle name="Normal 14 4 2 2" xfId="22221"/>
    <cellStyle name="Normal 14 4 2_4F" xfId="22222"/>
    <cellStyle name="Normal 14 4 3" xfId="22223"/>
    <cellStyle name="Normal 14 4_2A" xfId="6145"/>
    <cellStyle name="Normal 14 5" xfId="6146"/>
    <cellStyle name="Normal 14 5 2" xfId="6147"/>
    <cellStyle name="Normal 14 5 2 2" xfId="22224"/>
    <cellStyle name="Normal 14 5 2_4F" xfId="22225"/>
    <cellStyle name="Normal 14 5 3" xfId="22226"/>
    <cellStyle name="Normal 14 5_2A" xfId="6148"/>
    <cellStyle name="Normal 14 6" xfId="6149"/>
    <cellStyle name="Normal 14 6 2" xfId="22227"/>
    <cellStyle name="Normal 14 6_4F" xfId="22228"/>
    <cellStyle name="Normal 14 7" xfId="6150"/>
    <cellStyle name="Normal 14 8" xfId="6151"/>
    <cellStyle name="Normal 14 9" xfId="22229"/>
    <cellStyle name="Normal 14_2A" xfId="6152"/>
    <cellStyle name="Normal 15" xfId="6153"/>
    <cellStyle name="Normal 15 2" xfId="6154"/>
    <cellStyle name="Normal 15 2 2" xfId="6155"/>
    <cellStyle name="Normal 15 2 2 2" xfId="22230"/>
    <cellStyle name="Normal 15 2 2_4F" xfId="22231"/>
    <cellStyle name="Normal 15 2 3" xfId="22232"/>
    <cellStyle name="Normal 15 2_2A" xfId="6156"/>
    <cellStyle name="Normal 15 3" xfId="6157"/>
    <cellStyle name="Normal 15 3 2" xfId="6158"/>
    <cellStyle name="Normal 15 3 2 2" xfId="22233"/>
    <cellStyle name="Normal 15 3 2_4F" xfId="22234"/>
    <cellStyle name="Normal 15 3 3" xfId="22235"/>
    <cellStyle name="Normal 15 3_2A" xfId="6159"/>
    <cellStyle name="Normal 15 4" xfId="6160"/>
    <cellStyle name="Normal 15 4 2" xfId="6161"/>
    <cellStyle name="Normal 15 4 2 2" xfId="22236"/>
    <cellStyle name="Normal 15 4 2_4F" xfId="22237"/>
    <cellStyle name="Normal 15 4 3" xfId="22238"/>
    <cellStyle name="Normal 15 4_2A" xfId="6162"/>
    <cellStyle name="Normal 15 5" xfId="6163"/>
    <cellStyle name="Normal 15 5 2" xfId="6164"/>
    <cellStyle name="Normal 15 5 2 2" xfId="22239"/>
    <cellStyle name="Normal 15 5 2_4F" xfId="22240"/>
    <cellStyle name="Normal 15 5 3" xfId="22241"/>
    <cellStyle name="Normal 15 5_2A" xfId="6165"/>
    <cellStyle name="Normal 15 6" xfId="6166"/>
    <cellStyle name="Normal 15 6 2" xfId="22242"/>
    <cellStyle name="Normal 15 6_4F" xfId="22243"/>
    <cellStyle name="Normal 15 7" xfId="6167"/>
    <cellStyle name="Normal 15 8" xfId="6168"/>
    <cellStyle name="Normal 15 9" xfId="22244"/>
    <cellStyle name="Normal 15_2A" xfId="6169"/>
    <cellStyle name="Normal 156" xfId="6170"/>
    <cellStyle name="Normal 156 2" xfId="6171"/>
    <cellStyle name="Normal 156 3" xfId="6172"/>
    <cellStyle name="Normal 156 3 2" xfId="22245"/>
    <cellStyle name="Normal 156 3 3" xfId="22246"/>
    <cellStyle name="Normal 156 3_4F" xfId="22247"/>
    <cellStyle name="Normal 156_4F" xfId="22248"/>
    <cellStyle name="Normal 16" xfId="6173"/>
    <cellStyle name="Normal 16 2" xfId="6174"/>
    <cellStyle name="Normal 16 2 2" xfId="22249"/>
    <cellStyle name="Normal 16 2_4F" xfId="22250"/>
    <cellStyle name="Normal 16 3" xfId="6175"/>
    <cellStyle name="Normal 16 4" xfId="6176"/>
    <cellStyle name="Normal 16 5" xfId="6177"/>
    <cellStyle name="Normal 16 6" xfId="6178"/>
    <cellStyle name="Normal 16 7" xfId="6179"/>
    <cellStyle name="Normal 16 8" xfId="6180"/>
    <cellStyle name="Normal 16 9" xfId="22251"/>
    <cellStyle name="Normal 16_2A" xfId="6181"/>
    <cellStyle name="Normal 17" xfId="6182"/>
    <cellStyle name="Normal 17 2" xfId="6183"/>
    <cellStyle name="Normal 17 3" xfId="6184"/>
    <cellStyle name="Normal 17 4" xfId="6185"/>
    <cellStyle name="Normal 17 5" xfId="6186"/>
    <cellStyle name="Normal 17 6" xfId="6187"/>
    <cellStyle name="Normal 17 7" xfId="6188"/>
    <cellStyle name="Normal 17 8" xfId="22252"/>
    <cellStyle name="Normal 17_4F" xfId="22253"/>
    <cellStyle name="Normal 18" xfId="6189"/>
    <cellStyle name="Normal 18 2" xfId="6190"/>
    <cellStyle name="Normal 18 3" xfId="6191"/>
    <cellStyle name="Normal 18 4" xfId="6192"/>
    <cellStyle name="Normal 18 5" xfId="6193"/>
    <cellStyle name="Normal 18 6" xfId="6194"/>
    <cellStyle name="Normal 18 7" xfId="6195"/>
    <cellStyle name="Normal 18_4F" xfId="22254"/>
    <cellStyle name="Normal 19" xfId="6196"/>
    <cellStyle name="Normal 19 2" xfId="6197"/>
    <cellStyle name="Normal 19 3" xfId="6198"/>
    <cellStyle name="Normal 19 4" xfId="6199"/>
    <cellStyle name="Normal 19 5" xfId="6200"/>
    <cellStyle name="Normal 19 6" xfId="6201"/>
    <cellStyle name="Normal 19_4F" xfId="22255"/>
    <cellStyle name="Normal 2" xfId="7"/>
    <cellStyle name="Normal 2 10" xfId="22256"/>
    <cellStyle name="Normal 2 2" xfId="6202"/>
    <cellStyle name="Normal 2 2 10" xfId="6203"/>
    <cellStyle name="Normal 2 2 11" xfId="22257"/>
    <cellStyle name="Normal 2 2 2" xfId="6204"/>
    <cellStyle name="Normal 2 2 2 2" xfId="6205"/>
    <cellStyle name="Normal 2 2 2_4F" xfId="22258"/>
    <cellStyle name="Normal 2 2 3" xfId="6206"/>
    <cellStyle name="Normal 2 2 3 2" xfId="22259"/>
    <cellStyle name="Normal 2 2 3 3" xfId="22260"/>
    <cellStyle name="Normal 2 2 3_4F" xfId="22261"/>
    <cellStyle name="Normal 2 2 4" xfId="6207"/>
    <cellStyle name="Normal 2 2 4 2" xfId="22262"/>
    <cellStyle name="Normal 2 2 4 3" xfId="22263"/>
    <cellStyle name="Normal 2 2 4_4F" xfId="22264"/>
    <cellStyle name="Normal 2 2 5" xfId="6208"/>
    <cellStyle name="Normal 2 2 5 2" xfId="22265"/>
    <cellStyle name="Normal 2 2 5 3" xfId="22266"/>
    <cellStyle name="Normal 2 2 5_4F" xfId="22267"/>
    <cellStyle name="Normal 2 2 6" xfId="6209"/>
    <cellStyle name="Normal 2 2 6 2" xfId="22268"/>
    <cellStyle name="Normal 2 2 6 3" xfId="22269"/>
    <cellStyle name="Normal 2 2 6_4F" xfId="22270"/>
    <cellStyle name="Normal 2 2 7" xfId="6210"/>
    <cellStyle name="Normal 2 2 7 2" xfId="22271"/>
    <cellStyle name="Normal 2 2 8" xfId="22272"/>
    <cellStyle name="Normal 2 2 9" xfId="22273"/>
    <cellStyle name="Normal 2 2_2A" xfId="6211"/>
    <cellStyle name="Normal 2 3" xfId="6212"/>
    <cellStyle name="Normal 2 3 2" xfId="6213"/>
    <cellStyle name="Normal 2 3 3" xfId="6214"/>
    <cellStyle name="Normal 2 3 4" xfId="12715"/>
    <cellStyle name="Normal 2 3_4F" xfId="22274"/>
    <cellStyle name="Normal 2 4" xfId="6215"/>
    <cellStyle name="Normal 2 4 2" xfId="6216"/>
    <cellStyle name="Normal 2 4 2 2" xfId="6217"/>
    <cellStyle name="Normal 2 4 2_4F" xfId="22275"/>
    <cellStyle name="Normal 2 4 3" xfId="6218"/>
    <cellStyle name="Normal 2 4 4" xfId="6219"/>
    <cellStyle name="Normal 2 4 5" xfId="6220"/>
    <cellStyle name="Normal 2 4_4F" xfId="22276"/>
    <cellStyle name="Normal 2 5" xfId="6221"/>
    <cellStyle name="Normal 2 5 2" xfId="22277"/>
    <cellStyle name="Normal 2 5 2 2" xfId="22278"/>
    <cellStyle name="Normal 2 5 3" xfId="22279"/>
    <cellStyle name="Normal 2 5_4F" xfId="22280"/>
    <cellStyle name="Normal 2 6" xfId="6222"/>
    <cellStyle name="Normal 2 6 2" xfId="22281"/>
    <cellStyle name="Normal 2 6 3" xfId="22282"/>
    <cellStyle name="Normal 2 6_4F" xfId="22283"/>
    <cellStyle name="Normal 2 7" xfId="6223"/>
    <cellStyle name="Normal 2 7 2" xfId="6224"/>
    <cellStyle name="Normal 2 7 2 2" xfId="22284"/>
    <cellStyle name="Normal 2 7 2_4F" xfId="22285"/>
    <cellStyle name="Normal 2 7 3" xfId="22286"/>
    <cellStyle name="Normal 2 7_2A" xfId="6225"/>
    <cellStyle name="Normal 2 8" xfId="6226"/>
    <cellStyle name="Normal 2 8 2" xfId="22287"/>
    <cellStyle name="Normal 2 8 3" xfId="22288"/>
    <cellStyle name="Normal 2 8_4F" xfId="22289"/>
    <cellStyle name="Normal 2 9" xfId="22290"/>
    <cellStyle name="Normal 2 9 2" xfId="22291"/>
    <cellStyle name="Normal 2_2A" xfId="6227"/>
    <cellStyle name="Normal 20" xfId="6228"/>
    <cellStyle name="Normal 21" xfId="6229"/>
    <cellStyle name="Normal 22" xfId="6230"/>
    <cellStyle name="Normal 23" xfId="6231"/>
    <cellStyle name="Normal 24" xfId="6232"/>
    <cellStyle name="Normal 25" xfId="6233"/>
    <cellStyle name="Normal 26" xfId="6234"/>
    <cellStyle name="Normal 27" xfId="6235"/>
    <cellStyle name="Normal 28" xfId="6236"/>
    <cellStyle name="Normal 29" xfId="6237"/>
    <cellStyle name="Normal 3" xfId="3"/>
    <cellStyle name="Normal 3 2" xfId="6238"/>
    <cellStyle name="Normal 3 2 2" xfId="12719"/>
    <cellStyle name="Normal 3 2 2 2" xfId="22292"/>
    <cellStyle name="Normal 3 2 2 3" xfId="22293"/>
    <cellStyle name="Normal 3 2_4F" xfId="22294"/>
    <cellStyle name="Normal 3 3" xfId="6239"/>
    <cellStyle name="Normal 3 3 2" xfId="12717"/>
    <cellStyle name="Normal 3 4" xfId="22295"/>
    <cellStyle name="Normal 3_4F" xfId="22296"/>
    <cellStyle name="Normal 30" xfId="6240"/>
    <cellStyle name="Normal 31" xfId="6241"/>
    <cellStyle name="Normal 32" xfId="6242"/>
    <cellStyle name="Normal 33" xfId="6243"/>
    <cellStyle name="Normal 34" xfId="12712"/>
    <cellStyle name="Normal 34 2" xfId="22297"/>
    <cellStyle name="Normal 35" xfId="6244"/>
    <cellStyle name="Normal 36" xfId="12714"/>
    <cellStyle name="Normal 37" xfId="4"/>
    <cellStyle name="Normal 38" xfId="12726"/>
    <cellStyle name="Normal 39" xfId="12730"/>
    <cellStyle name="Normal 4" xfId="6245"/>
    <cellStyle name="Normal 4 2" xfId="6246"/>
    <cellStyle name="Normal 4 2 2" xfId="6247"/>
    <cellStyle name="Normal 4 2 3" xfId="6248"/>
    <cellStyle name="Normal 4 2_4F" xfId="22298"/>
    <cellStyle name="Normal 4 3" xfId="6249"/>
    <cellStyle name="Normal 4 4" xfId="6250"/>
    <cellStyle name="Normal 4_2A" xfId="6251"/>
    <cellStyle name="Normal 40" xfId="12732"/>
    <cellStyle name="Normal 41" xfId="12734"/>
    <cellStyle name="Normal 42" xfId="12735"/>
    <cellStyle name="Normal 43" xfId="12736"/>
    <cellStyle name="Normal 44" xfId="12737"/>
    <cellStyle name="Normal 45" xfId="12738"/>
    <cellStyle name="Normal 46" xfId="12739"/>
    <cellStyle name="Normal 47" xfId="12740"/>
    <cellStyle name="Normal 48" xfId="12741"/>
    <cellStyle name="Normal 49" xfId="12742"/>
    <cellStyle name="Normal 5" xfId="6252"/>
    <cellStyle name="Normal 5 2" xfId="6253"/>
    <cellStyle name="Normal 5 3" xfId="6254"/>
    <cellStyle name="Normal 5 4" xfId="6255"/>
    <cellStyle name="Normal 5 5" xfId="12720"/>
    <cellStyle name="Normal 5 6" xfId="12716"/>
    <cellStyle name="Normal 5_4F" xfId="22299"/>
    <cellStyle name="Normal 50" xfId="6256"/>
    <cellStyle name="Normal 51" xfId="12743"/>
    <cellStyle name="Normal 52" xfId="12744"/>
    <cellStyle name="Normal 53" xfId="12745"/>
    <cellStyle name="Normal 53 2" xfId="12746"/>
    <cellStyle name="Normal 54" xfId="12747"/>
    <cellStyle name="Normal 55" xfId="12733"/>
    <cellStyle name="Normal 56" xfId="26658"/>
    <cellStyle name="Normal 57" xfId="26661"/>
    <cellStyle name="Normal 58" xfId="26664"/>
    <cellStyle name="Normal 6" xfId="6257"/>
    <cellStyle name="Normal 6 2" xfId="6258"/>
    <cellStyle name="Normal 6 3" xfId="6259"/>
    <cellStyle name="Normal 6 4" xfId="6260"/>
    <cellStyle name="Normal 6_4F" xfId="22300"/>
    <cellStyle name="Normal 7" xfId="6261"/>
    <cellStyle name="Normal 7 10" xfId="6262"/>
    <cellStyle name="Normal 7 11" xfId="6263"/>
    <cellStyle name="Normal 7 12" xfId="6264"/>
    <cellStyle name="Normal 7 13" xfId="6265"/>
    <cellStyle name="Normal 7 14" xfId="6266"/>
    <cellStyle name="Normal 7 15" xfId="22301"/>
    <cellStyle name="Normal 7 16" xfId="22302"/>
    <cellStyle name="Normal 7 2" xfId="6267"/>
    <cellStyle name="Normal 7 2 2" xfId="6268"/>
    <cellStyle name="Normal 7 2 2 2" xfId="6269"/>
    <cellStyle name="Normal 7 2 2 2 2" xfId="22303"/>
    <cellStyle name="Normal 7 2 2 2_4F" xfId="22304"/>
    <cellStyle name="Normal 7 2 2 3" xfId="6270"/>
    <cellStyle name="Normal 7 2 2 4" xfId="22305"/>
    <cellStyle name="Normal 7 2 2_2A" xfId="6271"/>
    <cellStyle name="Normal 7 2 3" xfId="6272"/>
    <cellStyle name="Normal 7 2 3 2" xfId="6273"/>
    <cellStyle name="Normal 7 2 3 2 2" xfId="22306"/>
    <cellStyle name="Normal 7 2 3 2_4F" xfId="22307"/>
    <cellStyle name="Normal 7 2 3 3" xfId="22308"/>
    <cellStyle name="Normal 7 2 3_2A" xfId="6274"/>
    <cellStyle name="Normal 7 2 4" xfId="6275"/>
    <cellStyle name="Normal 7 2 4 2" xfId="6276"/>
    <cellStyle name="Normal 7 2 4 2 2" xfId="22309"/>
    <cellStyle name="Normal 7 2 4 2_4F" xfId="22310"/>
    <cellStyle name="Normal 7 2 4 3" xfId="22311"/>
    <cellStyle name="Normal 7 2 4_2A" xfId="6277"/>
    <cellStyle name="Normal 7 2 5" xfId="6278"/>
    <cellStyle name="Normal 7 2 5 2" xfId="6279"/>
    <cellStyle name="Normal 7 2 5 2 2" xfId="22312"/>
    <cellStyle name="Normal 7 2 5 2_4F" xfId="22313"/>
    <cellStyle name="Normal 7 2 5 3" xfId="22314"/>
    <cellStyle name="Normal 7 2 5_2A" xfId="6280"/>
    <cellStyle name="Normal 7 2 6" xfId="6281"/>
    <cellStyle name="Normal 7 2 6 2" xfId="22315"/>
    <cellStyle name="Normal 7 2 6_4F" xfId="22316"/>
    <cellStyle name="Normal 7 2 7" xfId="6282"/>
    <cellStyle name="Normal 7 2 8" xfId="6283"/>
    <cellStyle name="Normal 7 2 9" xfId="22317"/>
    <cellStyle name="Normal 7 2_2A" xfId="6284"/>
    <cellStyle name="Normal 7 3" xfId="6285"/>
    <cellStyle name="Normal 7 3 2" xfId="6286"/>
    <cellStyle name="Normal 7 3 2 2" xfId="22318"/>
    <cellStyle name="Normal 7 3 2_4F" xfId="22319"/>
    <cellStyle name="Normal 7 3 3" xfId="6287"/>
    <cellStyle name="Normal 7 3 4" xfId="6288"/>
    <cellStyle name="Normal 7 3 5" xfId="6289"/>
    <cellStyle name="Normal 7 3 6" xfId="6290"/>
    <cellStyle name="Normal 7 3 7" xfId="6291"/>
    <cellStyle name="Normal 7 3 8" xfId="6292"/>
    <cellStyle name="Normal 7 3 9" xfId="22320"/>
    <cellStyle name="Normal 7 3_2A" xfId="6293"/>
    <cellStyle name="Normal 7 4" xfId="6294"/>
    <cellStyle name="Normal 7 4 2" xfId="6295"/>
    <cellStyle name="Normal 7 4 2 2" xfId="22321"/>
    <cellStyle name="Normal 7 4 2_4F" xfId="22322"/>
    <cellStyle name="Normal 7 4 3" xfId="6296"/>
    <cellStyle name="Normal 7 4 4" xfId="6297"/>
    <cellStyle name="Normal 7 4 5" xfId="6298"/>
    <cellStyle name="Normal 7 4 6" xfId="6299"/>
    <cellStyle name="Normal 7 4 7" xfId="6300"/>
    <cellStyle name="Normal 7 4 8" xfId="6301"/>
    <cellStyle name="Normal 7 4 9" xfId="22323"/>
    <cellStyle name="Normal 7 4_2A" xfId="6302"/>
    <cellStyle name="Normal 7 5" xfId="6303"/>
    <cellStyle name="Normal 7 5 2" xfId="6304"/>
    <cellStyle name="Normal 7 5 2 2" xfId="22324"/>
    <cellStyle name="Normal 7 5 2_4F" xfId="22325"/>
    <cellStyle name="Normal 7 5 3" xfId="6305"/>
    <cellStyle name="Normal 7 5 4" xfId="6306"/>
    <cellStyle name="Normal 7 5 5" xfId="6307"/>
    <cellStyle name="Normal 7 5 6" xfId="6308"/>
    <cellStyle name="Normal 7 5 7" xfId="6309"/>
    <cellStyle name="Normal 7 5 8" xfId="6310"/>
    <cellStyle name="Normal 7 5 9" xfId="22326"/>
    <cellStyle name="Normal 7 5_2A" xfId="6311"/>
    <cellStyle name="Normal 7 6" xfId="6312"/>
    <cellStyle name="Normal 7 6 2" xfId="6313"/>
    <cellStyle name="Normal 7 6 2 2" xfId="22327"/>
    <cellStyle name="Normal 7 6 2_4F" xfId="22328"/>
    <cellStyle name="Normal 7 6 3" xfId="6314"/>
    <cellStyle name="Normal 7 6 4" xfId="6315"/>
    <cellStyle name="Normal 7 6 5" xfId="6316"/>
    <cellStyle name="Normal 7 6 6" xfId="6317"/>
    <cellStyle name="Normal 7 6 7" xfId="6318"/>
    <cellStyle name="Normal 7 6 8" xfId="22329"/>
    <cellStyle name="Normal 7 6_2A" xfId="6319"/>
    <cellStyle name="Normal 7 7" xfId="6320"/>
    <cellStyle name="Normal 7 7 2" xfId="22330"/>
    <cellStyle name="Normal 7 7_4F" xfId="22331"/>
    <cellStyle name="Normal 7 8" xfId="6321"/>
    <cellStyle name="Normal 7 9" xfId="6322"/>
    <cellStyle name="Normal 7_2A" xfId="6323"/>
    <cellStyle name="Normal 8" xfId="6324"/>
    <cellStyle name="Normal 8 10" xfId="6325"/>
    <cellStyle name="Normal 8 11" xfId="6326"/>
    <cellStyle name="Normal 8 12" xfId="6327"/>
    <cellStyle name="Normal 8 13" xfId="6328"/>
    <cellStyle name="Normal 8 2" xfId="6329"/>
    <cellStyle name="Normal 8 2 2" xfId="6330"/>
    <cellStyle name="Normal 8 2 3" xfId="6331"/>
    <cellStyle name="Normal 8 2 4" xfId="6332"/>
    <cellStyle name="Normal 8 2 5" xfId="6333"/>
    <cellStyle name="Normal 8 2 6" xfId="6334"/>
    <cellStyle name="Normal 8 2 7" xfId="6335"/>
    <cellStyle name="Normal 8 2_4F" xfId="22332"/>
    <cellStyle name="Normal 8 3" xfId="6336"/>
    <cellStyle name="Normal 8 3 2" xfId="6337"/>
    <cellStyle name="Normal 8 3 3" xfId="6338"/>
    <cellStyle name="Normal 8 3 4" xfId="6339"/>
    <cellStyle name="Normal 8 3 5" xfId="6340"/>
    <cellStyle name="Normal 8 3 6" xfId="6341"/>
    <cellStyle name="Normal 8 3 7" xfId="6342"/>
    <cellStyle name="Normal 8 3_4F" xfId="22333"/>
    <cellStyle name="Normal 8 4" xfId="6343"/>
    <cellStyle name="Normal 8 4 2" xfId="6344"/>
    <cellStyle name="Normal 8 4 3" xfId="6345"/>
    <cellStyle name="Normal 8 4 4" xfId="6346"/>
    <cellStyle name="Normal 8 4 5" xfId="6347"/>
    <cellStyle name="Normal 8 4 6" xfId="6348"/>
    <cellStyle name="Normal 8 4 7" xfId="6349"/>
    <cellStyle name="Normal 8 4_4F" xfId="22334"/>
    <cellStyle name="Normal 8 5" xfId="6350"/>
    <cellStyle name="Normal 8 5 2" xfId="6351"/>
    <cellStyle name="Normal 8 5 3" xfId="6352"/>
    <cellStyle name="Normal 8 5 4" xfId="6353"/>
    <cellStyle name="Normal 8 5 5" xfId="6354"/>
    <cellStyle name="Normal 8 5 6" xfId="6355"/>
    <cellStyle name="Normal 8 5 7" xfId="6356"/>
    <cellStyle name="Normal 8 5_4F" xfId="22335"/>
    <cellStyle name="Normal 8 6" xfId="6357"/>
    <cellStyle name="Normal 8 6 2" xfId="6358"/>
    <cellStyle name="Normal 8 6 3" xfId="6359"/>
    <cellStyle name="Normal 8 6 4" xfId="6360"/>
    <cellStyle name="Normal 8 6 5" xfId="6361"/>
    <cellStyle name="Normal 8 6 6" xfId="6362"/>
    <cellStyle name="Normal 8 6_4F" xfId="22336"/>
    <cellStyle name="Normal 8 7" xfId="6363"/>
    <cellStyle name="Normal 8 8" xfId="6364"/>
    <cellStyle name="Normal 8 9" xfId="6365"/>
    <cellStyle name="Normal 8_4F" xfId="22337"/>
    <cellStyle name="Normal 9" xfId="6366"/>
    <cellStyle name="Normal 9 10" xfId="6367"/>
    <cellStyle name="Normal 9 11" xfId="6368"/>
    <cellStyle name="Normal 9 12" xfId="6369"/>
    <cellStyle name="Normal 9 13" xfId="22338"/>
    <cellStyle name="Normal 9 2" xfId="6370"/>
    <cellStyle name="Normal 9 2 2" xfId="6371"/>
    <cellStyle name="Normal 9 2 2 2" xfId="22339"/>
    <cellStyle name="Normal 9 2 2_4F" xfId="22340"/>
    <cellStyle name="Normal 9 2 3" xfId="6372"/>
    <cellStyle name="Normal 9 2 4" xfId="6373"/>
    <cellStyle name="Normal 9 2 5" xfId="6374"/>
    <cellStyle name="Normal 9 2 6" xfId="6375"/>
    <cellStyle name="Normal 9 2 7" xfId="6376"/>
    <cellStyle name="Normal 9 2 8" xfId="6377"/>
    <cellStyle name="Normal 9 2 9" xfId="22341"/>
    <cellStyle name="Normal 9 2_2A" xfId="6378"/>
    <cellStyle name="Normal 9 3" xfId="6379"/>
    <cellStyle name="Normal 9 3 2" xfId="6380"/>
    <cellStyle name="Normal 9 3 2 2" xfId="22342"/>
    <cellStyle name="Normal 9 3 2_4F" xfId="22343"/>
    <cellStyle name="Normal 9 3 3" xfId="6381"/>
    <cellStyle name="Normal 9 3 4" xfId="6382"/>
    <cellStyle name="Normal 9 3 5" xfId="6383"/>
    <cellStyle name="Normal 9 3 6" xfId="6384"/>
    <cellStyle name="Normal 9 3 7" xfId="6385"/>
    <cellStyle name="Normal 9 3 8" xfId="6386"/>
    <cellStyle name="Normal 9 3 9" xfId="22344"/>
    <cellStyle name="Normal 9 3_2A" xfId="6387"/>
    <cellStyle name="Normal 9 4" xfId="6388"/>
    <cellStyle name="Normal 9 4 2" xfId="6389"/>
    <cellStyle name="Normal 9 4 2 2" xfId="22345"/>
    <cellStyle name="Normal 9 4 2_4F" xfId="22346"/>
    <cellStyle name="Normal 9 4 3" xfId="6390"/>
    <cellStyle name="Normal 9 4 4" xfId="6391"/>
    <cellStyle name="Normal 9 4 5" xfId="6392"/>
    <cellStyle name="Normal 9 4 6" xfId="6393"/>
    <cellStyle name="Normal 9 4 7" xfId="6394"/>
    <cellStyle name="Normal 9 4 8" xfId="6395"/>
    <cellStyle name="Normal 9 4 9" xfId="22347"/>
    <cellStyle name="Normal 9 4_2A" xfId="6396"/>
    <cellStyle name="Normal 9 5" xfId="6397"/>
    <cellStyle name="Normal 9 5 2" xfId="6398"/>
    <cellStyle name="Normal 9 5 2 2" xfId="22348"/>
    <cellStyle name="Normal 9 5 2_4F" xfId="22349"/>
    <cellStyle name="Normal 9 5 3" xfId="6399"/>
    <cellStyle name="Normal 9 5 4" xfId="6400"/>
    <cellStyle name="Normal 9 5 5" xfId="6401"/>
    <cellStyle name="Normal 9 5 6" xfId="6402"/>
    <cellStyle name="Normal 9 5 7" xfId="6403"/>
    <cellStyle name="Normal 9 5 8" xfId="6404"/>
    <cellStyle name="Normal 9 5 9" xfId="22350"/>
    <cellStyle name="Normal 9 5_2A" xfId="6405"/>
    <cellStyle name="Normal 9 6" xfId="6406"/>
    <cellStyle name="Normal 9 6 2" xfId="6407"/>
    <cellStyle name="Normal 9 6 3" xfId="6408"/>
    <cellStyle name="Normal 9 6 4" xfId="6409"/>
    <cellStyle name="Normal 9 6 5" xfId="6410"/>
    <cellStyle name="Normal 9 6 6" xfId="6411"/>
    <cellStyle name="Normal 9 6 7" xfId="22351"/>
    <cellStyle name="Normal 9 6_4F" xfId="22352"/>
    <cellStyle name="Normal 9 7" xfId="6412"/>
    <cellStyle name="Normal 9 8" xfId="6413"/>
    <cellStyle name="Normal 9 9" xfId="6414"/>
    <cellStyle name="Normal 9_2A" xfId="6415"/>
    <cellStyle name="Normal_Book3" xfId="26663"/>
    <cellStyle name="Note 10" xfId="6416"/>
    <cellStyle name="Note 10 10" xfId="22353"/>
    <cellStyle name="Note 10 11" xfId="22354"/>
    <cellStyle name="Note 10 12" xfId="22355"/>
    <cellStyle name="Note 10 13" xfId="22356"/>
    <cellStyle name="Note 10 14" xfId="22357"/>
    <cellStyle name="Note 10 2" xfId="22358"/>
    <cellStyle name="Note 10 2 10" xfId="22359"/>
    <cellStyle name="Note 10 2 2" xfId="22360"/>
    <cellStyle name="Note 10 2 3" xfId="22361"/>
    <cellStyle name="Note 10 2 4" xfId="22362"/>
    <cellStyle name="Note 10 2 5" xfId="22363"/>
    <cellStyle name="Note 10 2 6" xfId="22364"/>
    <cellStyle name="Note 10 2 7" xfId="22365"/>
    <cellStyle name="Note 10 2 8" xfId="22366"/>
    <cellStyle name="Note 10 2 9" xfId="22367"/>
    <cellStyle name="Note 10 3" xfId="22368"/>
    <cellStyle name="Note 10 3 10" xfId="22369"/>
    <cellStyle name="Note 10 3 2" xfId="22370"/>
    <cellStyle name="Note 10 3 3" xfId="22371"/>
    <cellStyle name="Note 10 3 4" xfId="22372"/>
    <cellStyle name="Note 10 3 5" xfId="22373"/>
    <cellStyle name="Note 10 3 6" xfId="22374"/>
    <cellStyle name="Note 10 3 7" xfId="22375"/>
    <cellStyle name="Note 10 3 8" xfId="22376"/>
    <cellStyle name="Note 10 3 9" xfId="22377"/>
    <cellStyle name="Note 10 4" xfId="22378"/>
    <cellStyle name="Note 10 5" xfId="22379"/>
    <cellStyle name="Note 10 6" xfId="22380"/>
    <cellStyle name="Note 10 7" xfId="22381"/>
    <cellStyle name="Note 10 8" xfId="22382"/>
    <cellStyle name="Note 10 9" xfId="22383"/>
    <cellStyle name="Note 10_4F" xfId="22384"/>
    <cellStyle name="Note 11" xfId="6417"/>
    <cellStyle name="Note 11 10" xfId="22385"/>
    <cellStyle name="Note 11 11" xfId="22386"/>
    <cellStyle name="Note 11 12" xfId="22387"/>
    <cellStyle name="Note 11 13" xfId="22388"/>
    <cellStyle name="Note 11 14" xfId="22389"/>
    <cellStyle name="Note 11 2" xfId="22390"/>
    <cellStyle name="Note 11 2 10" xfId="22391"/>
    <cellStyle name="Note 11 2 2" xfId="22392"/>
    <cellStyle name="Note 11 2 3" xfId="22393"/>
    <cellStyle name="Note 11 2 4" xfId="22394"/>
    <cellStyle name="Note 11 2 5" xfId="22395"/>
    <cellStyle name="Note 11 2 6" xfId="22396"/>
    <cellStyle name="Note 11 2 7" xfId="22397"/>
    <cellStyle name="Note 11 2 8" xfId="22398"/>
    <cellStyle name="Note 11 2 9" xfId="22399"/>
    <cellStyle name="Note 11 3" xfId="22400"/>
    <cellStyle name="Note 11 3 10" xfId="22401"/>
    <cellStyle name="Note 11 3 2" xfId="22402"/>
    <cellStyle name="Note 11 3 3" xfId="22403"/>
    <cellStyle name="Note 11 3 4" xfId="22404"/>
    <cellStyle name="Note 11 3 5" xfId="22405"/>
    <cellStyle name="Note 11 3 6" xfId="22406"/>
    <cellStyle name="Note 11 3 7" xfId="22407"/>
    <cellStyle name="Note 11 3 8" xfId="22408"/>
    <cellStyle name="Note 11 3 9" xfId="22409"/>
    <cellStyle name="Note 11 4" xfId="22410"/>
    <cellStyle name="Note 11 5" xfId="22411"/>
    <cellStyle name="Note 11 6" xfId="22412"/>
    <cellStyle name="Note 11 7" xfId="22413"/>
    <cellStyle name="Note 11 8" xfId="22414"/>
    <cellStyle name="Note 11 9" xfId="22415"/>
    <cellStyle name="Note 11_4F" xfId="22416"/>
    <cellStyle name="Note 12" xfId="6418"/>
    <cellStyle name="Note 12 10" xfId="22417"/>
    <cellStyle name="Note 12 11" xfId="22418"/>
    <cellStyle name="Note 12 12" xfId="22419"/>
    <cellStyle name="Note 12 13" xfId="22420"/>
    <cellStyle name="Note 12 14" xfId="22421"/>
    <cellStyle name="Note 12 2" xfId="22422"/>
    <cellStyle name="Note 12 2 10" xfId="22423"/>
    <cellStyle name="Note 12 2 2" xfId="22424"/>
    <cellStyle name="Note 12 2 3" xfId="22425"/>
    <cellStyle name="Note 12 2 4" xfId="22426"/>
    <cellStyle name="Note 12 2 5" xfId="22427"/>
    <cellStyle name="Note 12 2 6" xfId="22428"/>
    <cellStyle name="Note 12 2 7" xfId="22429"/>
    <cellStyle name="Note 12 2 8" xfId="22430"/>
    <cellStyle name="Note 12 2 9" xfId="22431"/>
    <cellStyle name="Note 12 3" xfId="22432"/>
    <cellStyle name="Note 12 3 10" xfId="22433"/>
    <cellStyle name="Note 12 3 2" xfId="22434"/>
    <cellStyle name="Note 12 3 3" xfId="22435"/>
    <cellStyle name="Note 12 3 4" xfId="22436"/>
    <cellStyle name="Note 12 3 5" xfId="22437"/>
    <cellStyle name="Note 12 3 6" xfId="22438"/>
    <cellStyle name="Note 12 3 7" xfId="22439"/>
    <cellStyle name="Note 12 3 8" xfId="22440"/>
    <cellStyle name="Note 12 3 9" xfId="22441"/>
    <cellStyle name="Note 12 4" xfId="22442"/>
    <cellStyle name="Note 12 5" xfId="22443"/>
    <cellStyle name="Note 12 6" xfId="22444"/>
    <cellStyle name="Note 12 7" xfId="22445"/>
    <cellStyle name="Note 12 8" xfId="22446"/>
    <cellStyle name="Note 12 9" xfId="22447"/>
    <cellStyle name="Note 12_4F" xfId="22448"/>
    <cellStyle name="Note 13" xfId="6419"/>
    <cellStyle name="Note 13 10" xfId="22449"/>
    <cellStyle name="Note 13 11" xfId="22450"/>
    <cellStyle name="Note 13 12" xfId="22451"/>
    <cellStyle name="Note 13 13" xfId="22452"/>
    <cellStyle name="Note 13 14" xfId="22453"/>
    <cellStyle name="Note 13 2" xfId="22454"/>
    <cellStyle name="Note 13 2 10" xfId="22455"/>
    <cellStyle name="Note 13 2 2" xfId="22456"/>
    <cellStyle name="Note 13 2 3" xfId="22457"/>
    <cellStyle name="Note 13 2 4" xfId="22458"/>
    <cellStyle name="Note 13 2 5" xfId="22459"/>
    <cellStyle name="Note 13 2 6" xfId="22460"/>
    <cellStyle name="Note 13 2 7" xfId="22461"/>
    <cellStyle name="Note 13 2 8" xfId="22462"/>
    <cellStyle name="Note 13 2 9" xfId="22463"/>
    <cellStyle name="Note 13 3" xfId="22464"/>
    <cellStyle name="Note 13 3 10" xfId="22465"/>
    <cellStyle name="Note 13 3 2" xfId="22466"/>
    <cellStyle name="Note 13 3 3" xfId="22467"/>
    <cellStyle name="Note 13 3 4" xfId="22468"/>
    <cellStyle name="Note 13 3 5" xfId="22469"/>
    <cellStyle name="Note 13 3 6" xfId="22470"/>
    <cellStyle name="Note 13 3 7" xfId="22471"/>
    <cellStyle name="Note 13 3 8" xfId="22472"/>
    <cellStyle name="Note 13 3 9" xfId="22473"/>
    <cellStyle name="Note 13 4" xfId="22474"/>
    <cellStyle name="Note 13 5" xfId="22475"/>
    <cellStyle name="Note 13 6" xfId="22476"/>
    <cellStyle name="Note 13 7" xfId="22477"/>
    <cellStyle name="Note 13 8" xfId="22478"/>
    <cellStyle name="Note 13 9" xfId="22479"/>
    <cellStyle name="Note 13_4F" xfId="22480"/>
    <cellStyle name="Note 14" xfId="6420"/>
    <cellStyle name="Note 14 10" xfId="22481"/>
    <cellStyle name="Note 14 11" xfId="22482"/>
    <cellStyle name="Note 14 12" xfId="22483"/>
    <cellStyle name="Note 14 13" xfId="22484"/>
    <cellStyle name="Note 14 14" xfId="22485"/>
    <cellStyle name="Note 14 2" xfId="22486"/>
    <cellStyle name="Note 14 2 10" xfId="22487"/>
    <cellStyle name="Note 14 2 2" xfId="22488"/>
    <cellStyle name="Note 14 2 3" xfId="22489"/>
    <cellStyle name="Note 14 2 4" xfId="22490"/>
    <cellStyle name="Note 14 2 5" xfId="22491"/>
    <cellStyle name="Note 14 2 6" xfId="22492"/>
    <cellStyle name="Note 14 2 7" xfId="22493"/>
    <cellStyle name="Note 14 2 8" xfId="22494"/>
    <cellStyle name="Note 14 2 9" xfId="22495"/>
    <cellStyle name="Note 14 3" xfId="22496"/>
    <cellStyle name="Note 14 3 10" xfId="22497"/>
    <cellStyle name="Note 14 3 2" xfId="22498"/>
    <cellStyle name="Note 14 3 3" xfId="22499"/>
    <cellStyle name="Note 14 3 4" xfId="22500"/>
    <cellStyle name="Note 14 3 5" xfId="22501"/>
    <cellStyle name="Note 14 3 6" xfId="22502"/>
    <cellStyle name="Note 14 3 7" xfId="22503"/>
    <cellStyle name="Note 14 3 8" xfId="22504"/>
    <cellStyle name="Note 14 3 9" xfId="22505"/>
    <cellStyle name="Note 14 4" xfId="22506"/>
    <cellStyle name="Note 14 5" xfId="22507"/>
    <cellStyle name="Note 14 6" xfId="22508"/>
    <cellStyle name="Note 14 7" xfId="22509"/>
    <cellStyle name="Note 14 8" xfId="22510"/>
    <cellStyle name="Note 14 9" xfId="22511"/>
    <cellStyle name="Note 14_4F" xfId="22512"/>
    <cellStyle name="Note 15" xfId="6421"/>
    <cellStyle name="Note 15 10" xfId="22513"/>
    <cellStyle name="Note 15 11" xfId="22514"/>
    <cellStyle name="Note 15 12" xfId="22515"/>
    <cellStyle name="Note 15 13" xfId="22516"/>
    <cellStyle name="Note 15 14" xfId="22517"/>
    <cellStyle name="Note 15 2" xfId="22518"/>
    <cellStyle name="Note 15 2 10" xfId="22519"/>
    <cellStyle name="Note 15 2 2" xfId="22520"/>
    <cellStyle name="Note 15 2 3" xfId="22521"/>
    <cellStyle name="Note 15 2 4" xfId="22522"/>
    <cellStyle name="Note 15 2 5" xfId="22523"/>
    <cellStyle name="Note 15 2 6" xfId="22524"/>
    <cellStyle name="Note 15 2 7" xfId="22525"/>
    <cellStyle name="Note 15 2 8" xfId="22526"/>
    <cellStyle name="Note 15 2 9" xfId="22527"/>
    <cellStyle name="Note 15 3" xfId="22528"/>
    <cellStyle name="Note 15 3 10" xfId="22529"/>
    <cellStyle name="Note 15 3 2" xfId="22530"/>
    <cellStyle name="Note 15 3 3" xfId="22531"/>
    <cellStyle name="Note 15 3 4" xfId="22532"/>
    <cellStyle name="Note 15 3 5" xfId="22533"/>
    <cellStyle name="Note 15 3 6" xfId="22534"/>
    <cellStyle name="Note 15 3 7" xfId="22535"/>
    <cellStyle name="Note 15 3 8" xfId="22536"/>
    <cellStyle name="Note 15 3 9" xfId="22537"/>
    <cellStyle name="Note 15 4" xfId="22538"/>
    <cellStyle name="Note 15 5" xfId="22539"/>
    <cellStyle name="Note 15 6" xfId="22540"/>
    <cellStyle name="Note 15 7" xfId="22541"/>
    <cellStyle name="Note 15 8" xfId="22542"/>
    <cellStyle name="Note 15 9" xfId="22543"/>
    <cellStyle name="Note 15_4F" xfId="22544"/>
    <cellStyle name="Note 16" xfId="22545"/>
    <cellStyle name="Note 2" xfId="6422"/>
    <cellStyle name="Note 2 10" xfId="6423"/>
    <cellStyle name="Note 2 10 10" xfId="22546"/>
    <cellStyle name="Note 2 10 11" xfId="22547"/>
    <cellStyle name="Note 2 10 12" xfId="22548"/>
    <cellStyle name="Note 2 10 13" xfId="22549"/>
    <cellStyle name="Note 2 10 14" xfId="22550"/>
    <cellStyle name="Note 2 10 15" xfId="22551"/>
    <cellStyle name="Note 2 10 16" xfId="22552"/>
    <cellStyle name="Note 2 10 17" xfId="22553"/>
    <cellStyle name="Note 2 10 18" xfId="22554"/>
    <cellStyle name="Note 2 10 19" xfId="22555"/>
    <cellStyle name="Note 2 10 2" xfId="6424"/>
    <cellStyle name="Note 2 10 2 10" xfId="22556"/>
    <cellStyle name="Note 2 10 2 11" xfId="22557"/>
    <cellStyle name="Note 2 10 2 12" xfId="22558"/>
    <cellStyle name="Note 2 10 2 13" xfId="22559"/>
    <cellStyle name="Note 2 10 2 14" xfId="22560"/>
    <cellStyle name="Note 2 10 2 2" xfId="6425"/>
    <cellStyle name="Note 2 10 2 2 2" xfId="6426"/>
    <cellStyle name="Note 2 10 2 2 3" xfId="6427"/>
    <cellStyle name="Note 2 10 2 2_4F" xfId="22561"/>
    <cellStyle name="Note 2 10 2 3" xfId="6428"/>
    <cellStyle name="Note 2 10 2 3 2" xfId="6429"/>
    <cellStyle name="Note 2 10 2 3_4F" xfId="22562"/>
    <cellStyle name="Note 2 10 2 4" xfId="6430"/>
    <cellStyle name="Note 2 10 2 5" xfId="22563"/>
    <cellStyle name="Note 2 10 2 6" xfId="22564"/>
    <cellStyle name="Note 2 10 2 7" xfId="22565"/>
    <cellStyle name="Note 2 10 2 8" xfId="22566"/>
    <cellStyle name="Note 2 10 2 9" xfId="22567"/>
    <cellStyle name="Note 2 10 2_4F" xfId="22568"/>
    <cellStyle name="Note 2 10 20" xfId="22569"/>
    <cellStyle name="Note 2 10 3" xfId="6431"/>
    <cellStyle name="Note 2 10 3 10" xfId="22570"/>
    <cellStyle name="Note 2 10 3 11" xfId="22571"/>
    <cellStyle name="Note 2 10 3 12" xfId="22572"/>
    <cellStyle name="Note 2 10 3 13" xfId="22573"/>
    <cellStyle name="Note 2 10 3 14" xfId="22574"/>
    <cellStyle name="Note 2 10 3 2" xfId="6432"/>
    <cellStyle name="Note 2 10 3 2 2" xfId="6433"/>
    <cellStyle name="Note 2 10 3 2 3" xfId="6434"/>
    <cellStyle name="Note 2 10 3 2_4F" xfId="22575"/>
    <cellStyle name="Note 2 10 3 3" xfId="6435"/>
    <cellStyle name="Note 2 10 3 3 2" xfId="6436"/>
    <cellStyle name="Note 2 10 3 3_4F" xfId="22576"/>
    <cellStyle name="Note 2 10 3 4" xfId="6437"/>
    <cellStyle name="Note 2 10 3 5" xfId="22577"/>
    <cellStyle name="Note 2 10 3 6" xfId="22578"/>
    <cellStyle name="Note 2 10 3 7" xfId="22579"/>
    <cellStyle name="Note 2 10 3 8" xfId="22580"/>
    <cellStyle name="Note 2 10 3 9" xfId="22581"/>
    <cellStyle name="Note 2 10 3_4F" xfId="22582"/>
    <cellStyle name="Note 2 10 4" xfId="6438"/>
    <cellStyle name="Note 2 10 4 2" xfId="6439"/>
    <cellStyle name="Note 2 10 4 2 2" xfId="6440"/>
    <cellStyle name="Note 2 10 4 2 3" xfId="6441"/>
    <cellStyle name="Note 2 10 4 2_4F" xfId="22583"/>
    <cellStyle name="Note 2 10 4 3" xfId="6442"/>
    <cellStyle name="Note 2 10 4 3 2" xfId="6443"/>
    <cellStyle name="Note 2 10 4 3_4F" xfId="22584"/>
    <cellStyle name="Note 2 10 4 4" xfId="6444"/>
    <cellStyle name="Note 2 10 4_4F" xfId="22585"/>
    <cellStyle name="Note 2 10 5" xfId="6445"/>
    <cellStyle name="Note 2 10 5 2" xfId="6446"/>
    <cellStyle name="Note 2 10 5 2 2" xfId="6447"/>
    <cellStyle name="Note 2 10 5 2 3" xfId="6448"/>
    <cellStyle name="Note 2 10 5 2_4F" xfId="22586"/>
    <cellStyle name="Note 2 10 5 3" xfId="6449"/>
    <cellStyle name="Note 2 10 5 3 2" xfId="6450"/>
    <cellStyle name="Note 2 10 5 3_4F" xfId="22587"/>
    <cellStyle name="Note 2 10 5 4" xfId="6451"/>
    <cellStyle name="Note 2 10 5_4F" xfId="22588"/>
    <cellStyle name="Note 2 10 6" xfId="6452"/>
    <cellStyle name="Note 2 10 6 2" xfId="6453"/>
    <cellStyle name="Note 2 10 6 2 2" xfId="6454"/>
    <cellStyle name="Note 2 10 6 2 3" xfId="6455"/>
    <cellStyle name="Note 2 10 6 2_4F" xfId="22589"/>
    <cellStyle name="Note 2 10 6 3" xfId="6456"/>
    <cellStyle name="Note 2 10 6 3 2" xfId="6457"/>
    <cellStyle name="Note 2 10 6 3_4F" xfId="22590"/>
    <cellStyle name="Note 2 10 6 4" xfId="6458"/>
    <cellStyle name="Note 2 10 6_4F" xfId="22591"/>
    <cellStyle name="Note 2 10 7" xfId="6459"/>
    <cellStyle name="Note 2 10 7 2" xfId="6460"/>
    <cellStyle name="Note 2 10 7 3" xfId="6461"/>
    <cellStyle name="Note 2 10 7_4F" xfId="22592"/>
    <cellStyle name="Note 2 10 8" xfId="6462"/>
    <cellStyle name="Note 2 10 8 2" xfId="6463"/>
    <cellStyle name="Note 2 10 8_4F" xfId="22593"/>
    <cellStyle name="Note 2 10 9" xfId="6464"/>
    <cellStyle name="Note 2 10_4F" xfId="22594"/>
    <cellStyle name="Note 2 11" xfId="6465"/>
    <cellStyle name="Note 2 11 10" xfId="22595"/>
    <cellStyle name="Note 2 11 11" xfId="22596"/>
    <cellStyle name="Note 2 11 12" xfId="22597"/>
    <cellStyle name="Note 2 11 13" xfId="22598"/>
    <cellStyle name="Note 2 11 14" xfId="22599"/>
    <cellStyle name="Note 2 11 15" xfId="22600"/>
    <cellStyle name="Note 2 11 16" xfId="22601"/>
    <cellStyle name="Note 2 11 17" xfId="22602"/>
    <cellStyle name="Note 2 11 18" xfId="22603"/>
    <cellStyle name="Note 2 11 19" xfId="22604"/>
    <cellStyle name="Note 2 11 2" xfId="6466"/>
    <cellStyle name="Note 2 11 2 10" xfId="22605"/>
    <cellStyle name="Note 2 11 2 11" xfId="22606"/>
    <cellStyle name="Note 2 11 2 12" xfId="22607"/>
    <cellStyle name="Note 2 11 2 13" xfId="22608"/>
    <cellStyle name="Note 2 11 2 14" xfId="22609"/>
    <cellStyle name="Note 2 11 2 2" xfId="6467"/>
    <cellStyle name="Note 2 11 2 2 2" xfId="6468"/>
    <cellStyle name="Note 2 11 2 2 3" xfId="6469"/>
    <cellStyle name="Note 2 11 2 2_4F" xfId="22610"/>
    <cellStyle name="Note 2 11 2 3" xfId="6470"/>
    <cellStyle name="Note 2 11 2 3 2" xfId="6471"/>
    <cellStyle name="Note 2 11 2 3_4F" xfId="22611"/>
    <cellStyle name="Note 2 11 2 4" xfId="6472"/>
    <cellStyle name="Note 2 11 2 5" xfId="22612"/>
    <cellStyle name="Note 2 11 2 6" xfId="22613"/>
    <cellStyle name="Note 2 11 2 7" xfId="22614"/>
    <cellStyle name="Note 2 11 2 8" xfId="22615"/>
    <cellStyle name="Note 2 11 2 9" xfId="22616"/>
    <cellStyle name="Note 2 11 2_4F" xfId="22617"/>
    <cellStyle name="Note 2 11 20" xfId="22618"/>
    <cellStyle name="Note 2 11 3" xfId="6473"/>
    <cellStyle name="Note 2 11 3 10" xfId="22619"/>
    <cellStyle name="Note 2 11 3 11" xfId="22620"/>
    <cellStyle name="Note 2 11 3 12" xfId="22621"/>
    <cellStyle name="Note 2 11 3 13" xfId="22622"/>
    <cellStyle name="Note 2 11 3 14" xfId="22623"/>
    <cellStyle name="Note 2 11 3 2" xfId="6474"/>
    <cellStyle name="Note 2 11 3 2 2" xfId="6475"/>
    <cellStyle name="Note 2 11 3 2 3" xfId="6476"/>
    <cellStyle name="Note 2 11 3 2_4F" xfId="22624"/>
    <cellStyle name="Note 2 11 3 3" xfId="6477"/>
    <cellStyle name="Note 2 11 3 3 2" xfId="6478"/>
    <cellStyle name="Note 2 11 3 3_4F" xfId="22625"/>
    <cellStyle name="Note 2 11 3 4" xfId="6479"/>
    <cellStyle name="Note 2 11 3 5" xfId="22626"/>
    <cellStyle name="Note 2 11 3 6" xfId="22627"/>
    <cellStyle name="Note 2 11 3 7" xfId="22628"/>
    <cellStyle name="Note 2 11 3 8" xfId="22629"/>
    <cellStyle name="Note 2 11 3 9" xfId="22630"/>
    <cellStyle name="Note 2 11 3_4F" xfId="22631"/>
    <cellStyle name="Note 2 11 4" xfId="6480"/>
    <cellStyle name="Note 2 11 4 2" xfId="6481"/>
    <cellStyle name="Note 2 11 4 2 2" xfId="6482"/>
    <cellStyle name="Note 2 11 4 2 3" xfId="6483"/>
    <cellStyle name="Note 2 11 4 2_4F" xfId="22632"/>
    <cellStyle name="Note 2 11 4 3" xfId="6484"/>
    <cellStyle name="Note 2 11 4 3 2" xfId="6485"/>
    <cellStyle name="Note 2 11 4 3_4F" xfId="22633"/>
    <cellStyle name="Note 2 11 4 4" xfId="6486"/>
    <cellStyle name="Note 2 11 4_4F" xfId="22634"/>
    <cellStyle name="Note 2 11 5" xfId="6487"/>
    <cellStyle name="Note 2 11 5 2" xfId="6488"/>
    <cellStyle name="Note 2 11 5 2 2" xfId="6489"/>
    <cellStyle name="Note 2 11 5 2 3" xfId="6490"/>
    <cellStyle name="Note 2 11 5 2_4F" xfId="22635"/>
    <cellStyle name="Note 2 11 5 3" xfId="6491"/>
    <cellStyle name="Note 2 11 5 3 2" xfId="6492"/>
    <cellStyle name="Note 2 11 5 3_4F" xfId="22636"/>
    <cellStyle name="Note 2 11 5 4" xfId="6493"/>
    <cellStyle name="Note 2 11 5_4F" xfId="22637"/>
    <cellStyle name="Note 2 11 6" xfId="6494"/>
    <cellStyle name="Note 2 11 6 2" xfId="6495"/>
    <cellStyle name="Note 2 11 6 2 2" xfId="6496"/>
    <cellStyle name="Note 2 11 6 2 3" xfId="6497"/>
    <cellStyle name="Note 2 11 6 2_4F" xfId="22638"/>
    <cellStyle name="Note 2 11 6 3" xfId="6498"/>
    <cellStyle name="Note 2 11 6 3 2" xfId="6499"/>
    <cellStyle name="Note 2 11 6 3_4F" xfId="22639"/>
    <cellStyle name="Note 2 11 6 4" xfId="6500"/>
    <cellStyle name="Note 2 11 6_4F" xfId="22640"/>
    <cellStyle name="Note 2 11 7" xfId="6501"/>
    <cellStyle name="Note 2 11 7 2" xfId="6502"/>
    <cellStyle name="Note 2 11 7 3" xfId="6503"/>
    <cellStyle name="Note 2 11 7_4F" xfId="22641"/>
    <cellStyle name="Note 2 11 8" xfId="6504"/>
    <cellStyle name="Note 2 11 8 2" xfId="6505"/>
    <cellStyle name="Note 2 11 8_4F" xfId="22642"/>
    <cellStyle name="Note 2 11 9" xfId="6506"/>
    <cellStyle name="Note 2 11_4F" xfId="22643"/>
    <cellStyle name="Note 2 12" xfId="6507"/>
    <cellStyle name="Note 2 12 10" xfId="22644"/>
    <cellStyle name="Note 2 12 11" xfId="22645"/>
    <cellStyle name="Note 2 12 12" xfId="22646"/>
    <cellStyle name="Note 2 12 13" xfId="22647"/>
    <cellStyle name="Note 2 12 14" xfId="22648"/>
    <cellStyle name="Note 2 12 15" xfId="22649"/>
    <cellStyle name="Note 2 12 16" xfId="22650"/>
    <cellStyle name="Note 2 12 17" xfId="22651"/>
    <cellStyle name="Note 2 12 18" xfId="22652"/>
    <cellStyle name="Note 2 12 19" xfId="22653"/>
    <cellStyle name="Note 2 12 2" xfId="6508"/>
    <cellStyle name="Note 2 12 2 10" xfId="22654"/>
    <cellStyle name="Note 2 12 2 11" xfId="22655"/>
    <cellStyle name="Note 2 12 2 12" xfId="22656"/>
    <cellStyle name="Note 2 12 2 13" xfId="22657"/>
    <cellStyle name="Note 2 12 2 14" xfId="22658"/>
    <cellStyle name="Note 2 12 2 2" xfId="6509"/>
    <cellStyle name="Note 2 12 2 2 2" xfId="6510"/>
    <cellStyle name="Note 2 12 2 2 3" xfId="6511"/>
    <cellStyle name="Note 2 12 2 2_4F" xfId="22659"/>
    <cellStyle name="Note 2 12 2 3" xfId="6512"/>
    <cellStyle name="Note 2 12 2 3 2" xfId="6513"/>
    <cellStyle name="Note 2 12 2 3_4F" xfId="22660"/>
    <cellStyle name="Note 2 12 2 4" xfId="6514"/>
    <cellStyle name="Note 2 12 2 5" xfId="22661"/>
    <cellStyle name="Note 2 12 2 6" xfId="22662"/>
    <cellStyle name="Note 2 12 2 7" xfId="22663"/>
    <cellStyle name="Note 2 12 2 8" xfId="22664"/>
    <cellStyle name="Note 2 12 2 9" xfId="22665"/>
    <cellStyle name="Note 2 12 2_4F" xfId="22666"/>
    <cellStyle name="Note 2 12 20" xfId="22667"/>
    <cellStyle name="Note 2 12 3" xfId="6515"/>
    <cellStyle name="Note 2 12 3 10" xfId="22668"/>
    <cellStyle name="Note 2 12 3 11" xfId="22669"/>
    <cellStyle name="Note 2 12 3 12" xfId="22670"/>
    <cellStyle name="Note 2 12 3 13" xfId="22671"/>
    <cellStyle name="Note 2 12 3 14" xfId="22672"/>
    <cellStyle name="Note 2 12 3 2" xfId="6516"/>
    <cellStyle name="Note 2 12 3 2 2" xfId="6517"/>
    <cellStyle name="Note 2 12 3 2 3" xfId="6518"/>
    <cellStyle name="Note 2 12 3 2_4F" xfId="22673"/>
    <cellStyle name="Note 2 12 3 3" xfId="6519"/>
    <cellStyle name="Note 2 12 3 3 2" xfId="6520"/>
    <cellStyle name="Note 2 12 3 3_4F" xfId="22674"/>
    <cellStyle name="Note 2 12 3 4" xfId="6521"/>
    <cellStyle name="Note 2 12 3 5" xfId="22675"/>
    <cellStyle name="Note 2 12 3 6" xfId="22676"/>
    <cellStyle name="Note 2 12 3 7" xfId="22677"/>
    <cellStyle name="Note 2 12 3 8" xfId="22678"/>
    <cellStyle name="Note 2 12 3 9" xfId="22679"/>
    <cellStyle name="Note 2 12 3_4F" xfId="22680"/>
    <cellStyle name="Note 2 12 4" xfId="6522"/>
    <cellStyle name="Note 2 12 4 2" xfId="6523"/>
    <cellStyle name="Note 2 12 4 2 2" xfId="6524"/>
    <cellStyle name="Note 2 12 4 2 3" xfId="6525"/>
    <cellStyle name="Note 2 12 4 2_4F" xfId="22681"/>
    <cellStyle name="Note 2 12 4 3" xfId="6526"/>
    <cellStyle name="Note 2 12 4 3 2" xfId="6527"/>
    <cellStyle name="Note 2 12 4 3_4F" xfId="22682"/>
    <cellStyle name="Note 2 12 4 4" xfId="6528"/>
    <cellStyle name="Note 2 12 4_4F" xfId="22683"/>
    <cellStyle name="Note 2 12 5" xfId="6529"/>
    <cellStyle name="Note 2 12 5 2" xfId="6530"/>
    <cellStyle name="Note 2 12 5 2 2" xfId="6531"/>
    <cellStyle name="Note 2 12 5 2 3" xfId="6532"/>
    <cellStyle name="Note 2 12 5 2_4F" xfId="22684"/>
    <cellStyle name="Note 2 12 5 3" xfId="6533"/>
    <cellStyle name="Note 2 12 5 3 2" xfId="6534"/>
    <cellStyle name="Note 2 12 5 3_4F" xfId="22685"/>
    <cellStyle name="Note 2 12 5 4" xfId="6535"/>
    <cellStyle name="Note 2 12 5_4F" xfId="22686"/>
    <cellStyle name="Note 2 12 6" xfId="6536"/>
    <cellStyle name="Note 2 12 6 2" xfId="6537"/>
    <cellStyle name="Note 2 12 6 2 2" xfId="6538"/>
    <cellStyle name="Note 2 12 6 2 3" xfId="6539"/>
    <cellStyle name="Note 2 12 6 2_4F" xfId="22687"/>
    <cellStyle name="Note 2 12 6 3" xfId="6540"/>
    <cellStyle name="Note 2 12 6 3 2" xfId="6541"/>
    <cellStyle name="Note 2 12 6 3_4F" xfId="22688"/>
    <cellStyle name="Note 2 12 6 4" xfId="6542"/>
    <cellStyle name="Note 2 12 6_4F" xfId="22689"/>
    <cellStyle name="Note 2 12 7" xfId="6543"/>
    <cellStyle name="Note 2 12 7 2" xfId="6544"/>
    <cellStyle name="Note 2 12 7 3" xfId="6545"/>
    <cellStyle name="Note 2 12 7_4F" xfId="22690"/>
    <cellStyle name="Note 2 12 8" xfId="6546"/>
    <cellStyle name="Note 2 12 8 2" xfId="6547"/>
    <cellStyle name="Note 2 12 8_4F" xfId="22691"/>
    <cellStyle name="Note 2 12 9" xfId="6548"/>
    <cellStyle name="Note 2 12_4F" xfId="22692"/>
    <cellStyle name="Note 2 13" xfId="6549"/>
    <cellStyle name="Note 2 13 10" xfId="22693"/>
    <cellStyle name="Note 2 13 11" xfId="22694"/>
    <cellStyle name="Note 2 13 12" xfId="22695"/>
    <cellStyle name="Note 2 13 13" xfId="22696"/>
    <cellStyle name="Note 2 13 14" xfId="22697"/>
    <cellStyle name="Note 2 13 15" xfId="22698"/>
    <cellStyle name="Note 2 13 16" xfId="22699"/>
    <cellStyle name="Note 2 13 17" xfId="22700"/>
    <cellStyle name="Note 2 13 18" xfId="22701"/>
    <cellStyle name="Note 2 13 19" xfId="22702"/>
    <cellStyle name="Note 2 13 2" xfId="6550"/>
    <cellStyle name="Note 2 13 2 10" xfId="22703"/>
    <cellStyle name="Note 2 13 2 11" xfId="22704"/>
    <cellStyle name="Note 2 13 2 12" xfId="22705"/>
    <cellStyle name="Note 2 13 2 13" xfId="22706"/>
    <cellStyle name="Note 2 13 2 14" xfId="22707"/>
    <cellStyle name="Note 2 13 2 2" xfId="6551"/>
    <cellStyle name="Note 2 13 2 2 2" xfId="6552"/>
    <cellStyle name="Note 2 13 2 2 3" xfId="6553"/>
    <cellStyle name="Note 2 13 2 2_4F" xfId="22708"/>
    <cellStyle name="Note 2 13 2 3" xfId="6554"/>
    <cellStyle name="Note 2 13 2 3 2" xfId="6555"/>
    <cellStyle name="Note 2 13 2 3_4F" xfId="22709"/>
    <cellStyle name="Note 2 13 2 4" xfId="6556"/>
    <cellStyle name="Note 2 13 2 5" xfId="22710"/>
    <cellStyle name="Note 2 13 2 6" xfId="22711"/>
    <cellStyle name="Note 2 13 2 7" xfId="22712"/>
    <cellStyle name="Note 2 13 2 8" xfId="22713"/>
    <cellStyle name="Note 2 13 2 9" xfId="22714"/>
    <cellStyle name="Note 2 13 2_4F" xfId="22715"/>
    <cellStyle name="Note 2 13 20" xfId="22716"/>
    <cellStyle name="Note 2 13 3" xfId="6557"/>
    <cellStyle name="Note 2 13 3 10" xfId="22717"/>
    <cellStyle name="Note 2 13 3 11" xfId="22718"/>
    <cellStyle name="Note 2 13 3 12" xfId="22719"/>
    <cellStyle name="Note 2 13 3 13" xfId="22720"/>
    <cellStyle name="Note 2 13 3 14" xfId="22721"/>
    <cellStyle name="Note 2 13 3 2" xfId="6558"/>
    <cellStyle name="Note 2 13 3 2 2" xfId="6559"/>
    <cellStyle name="Note 2 13 3 2 3" xfId="6560"/>
    <cellStyle name="Note 2 13 3 2_4F" xfId="22722"/>
    <cellStyle name="Note 2 13 3 3" xfId="6561"/>
    <cellStyle name="Note 2 13 3 3 2" xfId="6562"/>
    <cellStyle name="Note 2 13 3 3_4F" xfId="22723"/>
    <cellStyle name="Note 2 13 3 4" xfId="6563"/>
    <cellStyle name="Note 2 13 3 5" xfId="22724"/>
    <cellStyle name="Note 2 13 3 6" xfId="22725"/>
    <cellStyle name="Note 2 13 3 7" xfId="22726"/>
    <cellStyle name="Note 2 13 3 8" xfId="22727"/>
    <cellStyle name="Note 2 13 3 9" xfId="22728"/>
    <cellStyle name="Note 2 13 3_4F" xfId="22729"/>
    <cellStyle name="Note 2 13 4" xfId="6564"/>
    <cellStyle name="Note 2 13 4 2" xfId="6565"/>
    <cellStyle name="Note 2 13 4 2 2" xfId="6566"/>
    <cellStyle name="Note 2 13 4 2 3" xfId="6567"/>
    <cellStyle name="Note 2 13 4 2_4F" xfId="22730"/>
    <cellStyle name="Note 2 13 4 3" xfId="6568"/>
    <cellStyle name="Note 2 13 4 3 2" xfId="6569"/>
    <cellStyle name="Note 2 13 4 3_4F" xfId="22731"/>
    <cellStyle name="Note 2 13 4 4" xfId="6570"/>
    <cellStyle name="Note 2 13 4_4F" xfId="22732"/>
    <cellStyle name="Note 2 13 5" xfId="6571"/>
    <cellStyle name="Note 2 13 5 2" xfId="6572"/>
    <cellStyle name="Note 2 13 5 2 2" xfId="6573"/>
    <cellStyle name="Note 2 13 5 2 3" xfId="6574"/>
    <cellStyle name="Note 2 13 5 2_4F" xfId="22733"/>
    <cellStyle name="Note 2 13 5 3" xfId="6575"/>
    <cellStyle name="Note 2 13 5 3 2" xfId="6576"/>
    <cellStyle name="Note 2 13 5 3_4F" xfId="22734"/>
    <cellStyle name="Note 2 13 5 4" xfId="6577"/>
    <cellStyle name="Note 2 13 5_4F" xfId="22735"/>
    <cellStyle name="Note 2 13 6" xfId="6578"/>
    <cellStyle name="Note 2 13 6 2" xfId="6579"/>
    <cellStyle name="Note 2 13 6 2 2" xfId="6580"/>
    <cellStyle name="Note 2 13 6 2 3" xfId="6581"/>
    <cellStyle name="Note 2 13 6 2_4F" xfId="22736"/>
    <cellStyle name="Note 2 13 6 3" xfId="6582"/>
    <cellStyle name="Note 2 13 6 3 2" xfId="6583"/>
    <cellStyle name="Note 2 13 6 3_4F" xfId="22737"/>
    <cellStyle name="Note 2 13 6 4" xfId="6584"/>
    <cellStyle name="Note 2 13 6_4F" xfId="22738"/>
    <cellStyle name="Note 2 13 7" xfId="6585"/>
    <cellStyle name="Note 2 13 7 2" xfId="6586"/>
    <cellStyle name="Note 2 13 7 3" xfId="6587"/>
    <cellStyle name="Note 2 13 7_4F" xfId="22739"/>
    <cellStyle name="Note 2 13 8" xfId="6588"/>
    <cellStyle name="Note 2 13 8 2" xfId="6589"/>
    <cellStyle name="Note 2 13 8_4F" xfId="22740"/>
    <cellStyle name="Note 2 13 9" xfId="6590"/>
    <cellStyle name="Note 2 13_4F" xfId="22741"/>
    <cellStyle name="Note 2 14" xfId="6591"/>
    <cellStyle name="Note 2 14 10" xfId="22742"/>
    <cellStyle name="Note 2 14 11" xfId="22743"/>
    <cellStyle name="Note 2 14 12" xfId="22744"/>
    <cellStyle name="Note 2 14 13" xfId="22745"/>
    <cellStyle name="Note 2 14 14" xfId="22746"/>
    <cellStyle name="Note 2 14 15" xfId="22747"/>
    <cellStyle name="Note 2 14 16" xfId="22748"/>
    <cellStyle name="Note 2 14 17" xfId="22749"/>
    <cellStyle name="Note 2 14 18" xfId="22750"/>
    <cellStyle name="Note 2 14 19" xfId="22751"/>
    <cellStyle name="Note 2 14 2" xfId="6592"/>
    <cellStyle name="Note 2 14 2 10" xfId="22752"/>
    <cellStyle name="Note 2 14 2 11" xfId="22753"/>
    <cellStyle name="Note 2 14 2 12" xfId="22754"/>
    <cellStyle name="Note 2 14 2 13" xfId="22755"/>
    <cellStyle name="Note 2 14 2 14" xfId="22756"/>
    <cellStyle name="Note 2 14 2 2" xfId="6593"/>
    <cellStyle name="Note 2 14 2 2 2" xfId="6594"/>
    <cellStyle name="Note 2 14 2 2 3" xfId="6595"/>
    <cellStyle name="Note 2 14 2 2_4F" xfId="22757"/>
    <cellStyle name="Note 2 14 2 3" xfId="6596"/>
    <cellStyle name="Note 2 14 2 3 2" xfId="6597"/>
    <cellStyle name="Note 2 14 2 3_4F" xfId="22758"/>
    <cellStyle name="Note 2 14 2 4" xfId="6598"/>
    <cellStyle name="Note 2 14 2 5" xfId="22759"/>
    <cellStyle name="Note 2 14 2 6" xfId="22760"/>
    <cellStyle name="Note 2 14 2 7" xfId="22761"/>
    <cellStyle name="Note 2 14 2 8" xfId="22762"/>
    <cellStyle name="Note 2 14 2 9" xfId="22763"/>
    <cellStyle name="Note 2 14 2_4F" xfId="22764"/>
    <cellStyle name="Note 2 14 20" xfId="22765"/>
    <cellStyle name="Note 2 14 3" xfId="6599"/>
    <cellStyle name="Note 2 14 3 10" xfId="22766"/>
    <cellStyle name="Note 2 14 3 11" xfId="22767"/>
    <cellStyle name="Note 2 14 3 12" xfId="22768"/>
    <cellStyle name="Note 2 14 3 13" xfId="22769"/>
    <cellStyle name="Note 2 14 3 14" xfId="22770"/>
    <cellStyle name="Note 2 14 3 2" xfId="6600"/>
    <cellStyle name="Note 2 14 3 2 2" xfId="6601"/>
    <cellStyle name="Note 2 14 3 2 3" xfId="6602"/>
    <cellStyle name="Note 2 14 3 2_4F" xfId="22771"/>
    <cellStyle name="Note 2 14 3 3" xfId="6603"/>
    <cellStyle name="Note 2 14 3 3 2" xfId="6604"/>
    <cellStyle name="Note 2 14 3 3_4F" xfId="22772"/>
    <cellStyle name="Note 2 14 3 4" xfId="6605"/>
    <cellStyle name="Note 2 14 3 5" xfId="22773"/>
    <cellStyle name="Note 2 14 3 6" xfId="22774"/>
    <cellStyle name="Note 2 14 3 7" xfId="22775"/>
    <cellStyle name="Note 2 14 3 8" xfId="22776"/>
    <cellStyle name="Note 2 14 3 9" xfId="22777"/>
    <cellStyle name="Note 2 14 3_4F" xfId="22778"/>
    <cellStyle name="Note 2 14 4" xfId="6606"/>
    <cellStyle name="Note 2 14 4 2" xfId="6607"/>
    <cellStyle name="Note 2 14 4 2 2" xfId="6608"/>
    <cellStyle name="Note 2 14 4 2 3" xfId="6609"/>
    <cellStyle name="Note 2 14 4 2_4F" xfId="22779"/>
    <cellStyle name="Note 2 14 4 3" xfId="6610"/>
    <cellStyle name="Note 2 14 4 3 2" xfId="6611"/>
    <cellStyle name="Note 2 14 4 3_4F" xfId="22780"/>
    <cellStyle name="Note 2 14 4 4" xfId="6612"/>
    <cellStyle name="Note 2 14 4_4F" xfId="22781"/>
    <cellStyle name="Note 2 14 5" xfId="6613"/>
    <cellStyle name="Note 2 14 5 2" xfId="6614"/>
    <cellStyle name="Note 2 14 5 2 2" xfId="6615"/>
    <cellStyle name="Note 2 14 5 2 3" xfId="6616"/>
    <cellStyle name="Note 2 14 5 2_4F" xfId="22782"/>
    <cellStyle name="Note 2 14 5 3" xfId="6617"/>
    <cellStyle name="Note 2 14 5 3 2" xfId="6618"/>
    <cellStyle name="Note 2 14 5 3_4F" xfId="22783"/>
    <cellStyle name="Note 2 14 5 4" xfId="6619"/>
    <cellStyle name="Note 2 14 5_4F" xfId="22784"/>
    <cellStyle name="Note 2 14 6" xfId="6620"/>
    <cellStyle name="Note 2 14 6 2" xfId="6621"/>
    <cellStyle name="Note 2 14 6 2 2" xfId="6622"/>
    <cellStyle name="Note 2 14 6 2 3" xfId="6623"/>
    <cellStyle name="Note 2 14 6 2_4F" xfId="22785"/>
    <cellStyle name="Note 2 14 6 3" xfId="6624"/>
    <cellStyle name="Note 2 14 6 3 2" xfId="6625"/>
    <cellStyle name="Note 2 14 6 3_4F" xfId="22786"/>
    <cellStyle name="Note 2 14 6 4" xfId="6626"/>
    <cellStyle name="Note 2 14 6_4F" xfId="22787"/>
    <cellStyle name="Note 2 14 7" xfId="6627"/>
    <cellStyle name="Note 2 14 7 2" xfId="6628"/>
    <cellStyle name="Note 2 14 7 3" xfId="6629"/>
    <cellStyle name="Note 2 14 7_4F" xfId="22788"/>
    <cellStyle name="Note 2 14 8" xfId="6630"/>
    <cellStyle name="Note 2 14 8 2" xfId="6631"/>
    <cellStyle name="Note 2 14 8_4F" xfId="22789"/>
    <cellStyle name="Note 2 14 9" xfId="6632"/>
    <cellStyle name="Note 2 14_4F" xfId="22790"/>
    <cellStyle name="Note 2 15" xfId="6633"/>
    <cellStyle name="Note 2 15 2" xfId="6634"/>
    <cellStyle name="Note 2 15 2 2" xfId="6635"/>
    <cellStyle name="Note 2 15 2 3" xfId="6636"/>
    <cellStyle name="Note 2 15 2_4F" xfId="22791"/>
    <cellStyle name="Note 2 15 3" xfId="6637"/>
    <cellStyle name="Note 2 15 3 2" xfId="6638"/>
    <cellStyle name="Note 2 15 3_4F" xfId="22792"/>
    <cellStyle name="Note 2 15 4" xfId="6639"/>
    <cellStyle name="Note 2 15 5" xfId="22793"/>
    <cellStyle name="Note 2 15_4F" xfId="22794"/>
    <cellStyle name="Note 2 16" xfId="6640"/>
    <cellStyle name="Note 2 16 2" xfId="6641"/>
    <cellStyle name="Note 2 16 2 2" xfId="6642"/>
    <cellStyle name="Note 2 16 2 3" xfId="6643"/>
    <cellStyle name="Note 2 16 2_4F" xfId="22795"/>
    <cellStyle name="Note 2 16 3" xfId="6644"/>
    <cellStyle name="Note 2 16 3 2" xfId="6645"/>
    <cellStyle name="Note 2 16 3_4F" xfId="22796"/>
    <cellStyle name="Note 2 16 4" xfId="6646"/>
    <cellStyle name="Note 2 16 5" xfId="22797"/>
    <cellStyle name="Note 2 16_4F" xfId="22798"/>
    <cellStyle name="Note 2 17" xfId="6647"/>
    <cellStyle name="Note 2 17 2" xfId="6648"/>
    <cellStyle name="Note 2 17 2 2" xfId="6649"/>
    <cellStyle name="Note 2 17 2 3" xfId="6650"/>
    <cellStyle name="Note 2 17 2_4F" xfId="22799"/>
    <cellStyle name="Note 2 17 3" xfId="6651"/>
    <cellStyle name="Note 2 17 3 2" xfId="6652"/>
    <cellStyle name="Note 2 17 3_4F" xfId="22800"/>
    <cellStyle name="Note 2 17 4" xfId="6653"/>
    <cellStyle name="Note 2 17 5" xfId="22801"/>
    <cellStyle name="Note 2 17_4F" xfId="22802"/>
    <cellStyle name="Note 2 18" xfId="6654"/>
    <cellStyle name="Note 2 18 2" xfId="6655"/>
    <cellStyle name="Note 2 18 2 2" xfId="6656"/>
    <cellStyle name="Note 2 18 2 3" xfId="6657"/>
    <cellStyle name="Note 2 18 2_4F" xfId="22803"/>
    <cellStyle name="Note 2 18 3" xfId="6658"/>
    <cellStyle name="Note 2 18 3 2" xfId="6659"/>
    <cellStyle name="Note 2 18 3_4F" xfId="22804"/>
    <cellStyle name="Note 2 18 4" xfId="6660"/>
    <cellStyle name="Note 2 18 5" xfId="22805"/>
    <cellStyle name="Note 2 18_4F" xfId="22806"/>
    <cellStyle name="Note 2 19" xfId="6661"/>
    <cellStyle name="Note 2 19 2" xfId="6662"/>
    <cellStyle name="Note 2 19 2 2" xfId="6663"/>
    <cellStyle name="Note 2 19 2 3" xfId="6664"/>
    <cellStyle name="Note 2 19 2_4F" xfId="22807"/>
    <cellStyle name="Note 2 19 3" xfId="6665"/>
    <cellStyle name="Note 2 19 3 2" xfId="6666"/>
    <cellStyle name="Note 2 19 3_4F" xfId="22808"/>
    <cellStyle name="Note 2 19 4" xfId="6667"/>
    <cellStyle name="Note 2 19 5" xfId="22809"/>
    <cellStyle name="Note 2 19_4F" xfId="22810"/>
    <cellStyle name="Note 2 2" xfId="6668"/>
    <cellStyle name="Note 2 2 10" xfId="6669"/>
    <cellStyle name="Note 2 2 10 2" xfId="6670"/>
    <cellStyle name="Note 2 2 10 2 2" xfId="6671"/>
    <cellStyle name="Note 2 2 10 2 3" xfId="6672"/>
    <cellStyle name="Note 2 2 10 2_4F" xfId="22811"/>
    <cellStyle name="Note 2 2 10 3" xfId="6673"/>
    <cellStyle name="Note 2 2 10 3 2" xfId="6674"/>
    <cellStyle name="Note 2 2 10 3_4F" xfId="22812"/>
    <cellStyle name="Note 2 2 10 4" xfId="6675"/>
    <cellStyle name="Note 2 2 10_4F" xfId="22813"/>
    <cellStyle name="Note 2 2 11" xfId="6676"/>
    <cellStyle name="Note 2 2 11 2" xfId="6677"/>
    <cellStyle name="Note 2 2 11 2 2" xfId="6678"/>
    <cellStyle name="Note 2 2 11 2 3" xfId="6679"/>
    <cellStyle name="Note 2 2 11 2_4F" xfId="22814"/>
    <cellStyle name="Note 2 2 11 3" xfId="6680"/>
    <cellStyle name="Note 2 2 11 3 2" xfId="6681"/>
    <cellStyle name="Note 2 2 11 3_4F" xfId="22815"/>
    <cellStyle name="Note 2 2 11 4" xfId="6682"/>
    <cellStyle name="Note 2 2 11_4F" xfId="22816"/>
    <cellStyle name="Note 2 2 12" xfId="6683"/>
    <cellStyle name="Note 2 2 12 2" xfId="6684"/>
    <cellStyle name="Note 2 2 12 3" xfId="6685"/>
    <cellStyle name="Note 2 2 12_4F" xfId="22817"/>
    <cellStyle name="Note 2 2 13" xfId="6686"/>
    <cellStyle name="Note 2 2 13 2" xfId="6687"/>
    <cellStyle name="Note 2 2 13_4F" xfId="22818"/>
    <cellStyle name="Note 2 2 14" xfId="6688"/>
    <cellStyle name="Note 2 2 15" xfId="22819"/>
    <cellStyle name="Note 2 2 16" xfId="22820"/>
    <cellStyle name="Note 2 2 17" xfId="22821"/>
    <cellStyle name="Note 2 2 18" xfId="22822"/>
    <cellStyle name="Note 2 2 19" xfId="22823"/>
    <cellStyle name="Note 2 2 2" xfId="6689"/>
    <cellStyle name="Note 2 2 2 10" xfId="22824"/>
    <cellStyle name="Note 2 2 2 11" xfId="22825"/>
    <cellStyle name="Note 2 2 2 12" xfId="22826"/>
    <cellStyle name="Note 2 2 2 13" xfId="22827"/>
    <cellStyle name="Note 2 2 2 14" xfId="22828"/>
    <cellStyle name="Note 2 2 2 15" xfId="22829"/>
    <cellStyle name="Note 2 2 2 16" xfId="22830"/>
    <cellStyle name="Note 2 2 2 17" xfId="22831"/>
    <cellStyle name="Note 2 2 2 18" xfId="22832"/>
    <cellStyle name="Note 2 2 2 19" xfId="22833"/>
    <cellStyle name="Note 2 2 2 2" xfId="6690"/>
    <cellStyle name="Note 2 2 2 2 2" xfId="6691"/>
    <cellStyle name="Note 2 2 2 2 2 2" xfId="6692"/>
    <cellStyle name="Note 2 2 2 2 2 3" xfId="6693"/>
    <cellStyle name="Note 2 2 2 2 2_4F" xfId="22834"/>
    <cellStyle name="Note 2 2 2 2 3" xfId="6694"/>
    <cellStyle name="Note 2 2 2 2 3 2" xfId="6695"/>
    <cellStyle name="Note 2 2 2 2 3_4F" xfId="22835"/>
    <cellStyle name="Note 2 2 2 2 4" xfId="6696"/>
    <cellStyle name="Note 2 2 2 2_4F" xfId="22836"/>
    <cellStyle name="Note 2 2 2 3" xfId="6697"/>
    <cellStyle name="Note 2 2 2 3 2" xfId="6698"/>
    <cellStyle name="Note 2 2 2 3 2 2" xfId="6699"/>
    <cellStyle name="Note 2 2 2 3 2 3" xfId="6700"/>
    <cellStyle name="Note 2 2 2 3 2_4F" xfId="22837"/>
    <cellStyle name="Note 2 2 2 3 3" xfId="6701"/>
    <cellStyle name="Note 2 2 2 3 3 2" xfId="6702"/>
    <cellStyle name="Note 2 2 2 3 3_4F" xfId="22838"/>
    <cellStyle name="Note 2 2 2 3 4" xfId="6703"/>
    <cellStyle name="Note 2 2 2 3_4F" xfId="22839"/>
    <cellStyle name="Note 2 2 2 4" xfId="6704"/>
    <cellStyle name="Note 2 2 2 4 2" xfId="6705"/>
    <cellStyle name="Note 2 2 2 4 2 2" xfId="6706"/>
    <cellStyle name="Note 2 2 2 4 2 3" xfId="6707"/>
    <cellStyle name="Note 2 2 2 4 2_4F" xfId="22840"/>
    <cellStyle name="Note 2 2 2 4 3" xfId="6708"/>
    <cellStyle name="Note 2 2 2 4 3 2" xfId="6709"/>
    <cellStyle name="Note 2 2 2 4 3_4F" xfId="22841"/>
    <cellStyle name="Note 2 2 2 4 4" xfId="6710"/>
    <cellStyle name="Note 2 2 2 4_4F" xfId="22842"/>
    <cellStyle name="Note 2 2 2 5" xfId="6711"/>
    <cellStyle name="Note 2 2 2 5 2" xfId="6712"/>
    <cellStyle name="Note 2 2 2 5 2 2" xfId="6713"/>
    <cellStyle name="Note 2 2 2 5 2 3" xfId="6714"/>
    <cellStyle name="Note 2 2 2 5 2_4F" xfId="22843"/>
    <cellStyle name="Note 2 2 2 5 3" xfId="6715"/>
    <cellStyle name="Note 2 2 2 5 3 2" xfId="6716"/>
    <cellStyle name="Note 2 2 2 5 3_4F" xfId="22844"/>
    <cellStyle name="Note 2 2 2 5 4" xfId="6717"/>
    <cellStyle name="Note 2 2 2 5_4F" xfId="22845"/>
    <cellStyle name="Note 2 2 2 6" xfId="6718"/>
    <cellStyle name="Note 2 2 2 6 2" xfId="6719"/>
    <cellStyle name="Note 2 2 2 6 2 2" xfId="6720"/>
    <cellStyle name="Note 2 2 2 6 2 3" xfId="6721"/>
    <cellStyle name="Note 2 2 2 6 2_4F" xfId="22846"/>
    <cellStyle name="Note 2 2 2 6 3" xfId="6722"/>
    <cellStyle name="Note 2 2 2 6 3 2" xfId="6723"/>
    <cellStyle name="Note 2 2 2 6 3_4F" xfId="22847"/>
    <cellStyle name="Note 2 2 2 6 4" xfId="6724"/>
    <cellStyle name="Note 2 2 2 6_4F" xfId="22848"/>
    <cellStyle name="Note 2 2 2 7" xfId="6725"/>
    <cellStyle name="Note 2 2 2 7 2" xfId="6726"/>
    <cellStyle name="Note 2 2 2 7 3" xfId="6727"/>
    <cellStyle name="Note 2 2 2 7_4F" xfId="22849"/>
    <cellStyle name="Note 2 2 2 8" xfId="6728"/>
    <cellStyle name="Note 2 2 2 8 2" xfId="6729"/>
    <cellStyle name="Note 2 2 2 8_4F" xfId="22850"/>
    <cellStyle name="Note 2 2 2 9" xfId="6730"/>
    <cellStyle name="Note 2 2 2_4F" xfId="22851"/>
    <cellStyle name="Note 2 2 20" xfId="22852"/>
    <cellStyle name="Note 2 2 21" xfId="22853"/>
    <cellStyle name="Note 2 2 3" xfId="6731"/>
    <cellStyle name="Note 2 2 3 10" xfId="22854"/>
    <cellStyle name="Note 2 2 3 11" xfId="22855"/>
    <cellStyle name="Note 2 2 3 12" xfId="22856"/>
    <cellStyle name="Note 2 2 3 13" xfId="22857"/>
    <cellStyle name="Note 2 2 3 14" xfId="22858"/>
    <cellStyle name="Note 2 2 3 15" xfId="22859"/>
    <cellStyle name="Note 2 2 3 16" xfId="22860"/>
    <cellStyle name="Note 2 2 3 17" xfId="22861"/>
    <cellStyle name="Note 2 2 3 18" xfId="22862"/>
    <cellStyle name="Note 2 2 3 19" xfId="22863"/>
    <cellStyle name="Note 2 2 3 2" xfId="6732"/>
    <cellStyle name="Note 2 2 3 2 2" xfId="6733"/>
    <cellStyle name="Note 2 2 3 2 2 2" xfId="6734"/>
    <cellStyle name="Note 2 2 3 2 2 3" xfId="6735"/>
    <cellStyle name="Note 2 2 3 2 2_4F" xfId="22864"/>
    <cellStyle name="Note 2 2 3 2 3" xfId="6736"/>
    <cellStyle name="Note 2 2 3 2 3 2" xfId="6737"/>
    <cellStyle name="Note 2 2 3 2 3_4F" xfId="22865"/>
    <cellStyle name="Note 2 2 3 2 4" xfId="6738"/>
    <cellStyle name="Note 2 2 3 2_4F" xfId="22866"/>
    <cellStyle name="Note 2 2 3 3" xfId="6739"/>
    <cellStyle name="Note 2 2 3 3 2" xfId="6740"/>
    <cellStyle name="Note 2 2 3 3 2 2" xfId="6741"/>
    <cellStyle name="Note 2 2 3 3 2 3" xfId="6742"/>
    <cellStyle name="Note 2 2 3 3 2_4F" xfId="22867"/>
    <cellStyle name="Note 2 2 3 3 3" xfId="6743"/>
    <cellStyle name="Note 2 2 3 3 3 2" xfId="6744"/>
    <cellStyle name="Note 2 2 3 3 3_4F" xfId="22868"/>
    <cellStyle name="Note 2 2 3 3 4" xfId="6745"/>
    <cellStyle name="Note 2 2 3 3_4F" xfId="22869"/>
    <cellStyle name="Note 2 2 3 4" xfId="6746"/>
    <cellStyle name="Note 2 2 3 4 2" xfId="6747"/>
    <cellStyle name="Note 2 2 3 4 2 2" xfId="6748"/>
    <cellStyle name="Note 2 2 3 4 2 3" xfId="6749"/>
    <cellStyle name="Note 2 2 3 4 2_4F" xfId="22870"/>
    <cellStyle name="Note 2 2 3 4 3" xfId="6750"/>
    <cellStyle name="Note 2 2 3 4 3 2" xfId="6751"/>
    <cellStyle name="Note 2 2 3 4 3_4F" xfId="22871"/>
    <cellStyle name="Note 2 2 3 4 4" xfId="6752"/>
    <cellStyle name="Note 2 2 3 4_4F" xfId="22872"/>
    <cellStyle name="Note 2 2 3 5" xfId="6753"/>
    <cellStyle name="Note 2 2 3 5 2" xfId="6754"/>
    <cellStyle name="Note 2 2 3 5 2 2" xfId="6755"/>
    <cellStyle name="Note 2 2 3 5 2 3" xfId="6756"/>
    <cellStyle name="Note 2 2 3 5 2_4F" xfId="22873"/>
    <cellStyle name="Note 2 2 3 5 3" xfId="6757"/>
    <cellStyle name="Note 2 2 3 5 3 2" xfId="6758"/>
    <cellStyle name="Note 2 2 3 5 3_4F" xfId="22874"/>
    <cellStyle name="Note 2 2 3 5 4" xfId="6759"/>
    <cellStyle name="Note 2 2 3 5_4F" xfId="22875"/>
    <cellStyle name="Note 2 2 3 6" xfId="6760"/>
    <cellStyle name="Note 2 2 3 6 2" xfId="6761"/>
    <cellStyle name="Note 2 2 3 6 2 2" xfId="6762"/>
    <cellStyle name="Note 2 2 3 6 2 3" xfId="6763"/>
    <cellStyle name="Note 2 2 3 6 2_4F" xfId="22876"/>
    <cellStyle name="Note 2 2 3 6 3" xfId="6764"/>
    <cellStyle name="Note 2 2 3 6 3 2" xfId="6765"/>
    <cellStyle name="Note 2 2 3 6 3_4F" xfId="22877"/>
    <cellStyle name="Note 2 2 3 6 4" xfId="6766"/>
    <cellStyle name="Note 2 2 3 6_4F" xfId="22878"/>
    <cellStyle name="Note 2 2 3 7" xfId="6767"/>
    <cellStyle name="Note 2 2 3 7 2" xfId="6768"/>
    <cellStyle name="Note 2 2 3 7 3" xfId="6769"/>
    <cellStyle name="Note 2 2 3 7_4F" xfId="22879"/>
    <cellStyle name="Note 2 2 3 8" xfId="6770"/>
    <cellStyle name="Note 2 2 3 8 2" xfId="6771"/>
    <cellStyle name="Note 2 2 3 8_4F" xfId="22880"/>
    <cellStyle name="Note 2 2 3 9" xfId="6772"/>
    <cellStyle name="Note 2 2 3_4F" xfId="22881"/>
    <cellStyle name="Note 2 2 4" xfId="6773"/>
    <cellStyle name="Note 2 2 4 2" xfId="6774"/>
    <cellStyle name="Note 2 2 4 2 2" xfId="6775"/>
    <cellStyle name="Note 2 2 4 2 2 2" xfId="6776"/>
    <cellStyle name="Note 2 2 4 2 2 3" xfId="6777"/>
    <cellStyle name="Note 2 2 4 2 2_4F" xfId="22882"/>
    <cellStyle name="Note 2 2 4 2 3" xfId="6778"/>
    <cellStyle name="Note 2 2 4 2 3 2" xfId="6779"/>
    <cellStyle name="Note 2 2 4 2 3_4F" xfId="22883"/>
    <cellStyle name="Note 2 2 4 2 4" xfId="6780"/>
    <cellStyle name="Note 2 2 4 2_4F" xfId="22884"/>
    <cellStyle name="Note 2 2 4 3" xfId="6781"/>
    <cellStyle name="Note 2 2 4 3 2" xfId="6782"/>
    <cellStyle name="Note 2 2 4 3 2 2" xfId="6783"/>
    <cellStyle name="Note 2 2 4 3 2 3" xfId="6784"/>
    <cellStyle name="Note 2 2 4 3 2_4F" xfId="22885"/>
    <cellStyle name="Note 2 2 4 3 3" xfId="6785"/>
    <cellStyle name="Note 2 2 4 3 3 2" xfId="6786"/>
    <cellStyle name="Note 2 2 4 3 3_4F" xfId="22886"/>
    <cellStyle name="Note 2 2 4 3 4" xfId="6787"/>
    <cellStyle name="Note 2 2 4 3_4F" xfId="22887"/>
    <cellStyle name="Note 2 2 4 4" xfId="6788"/>
    <cellStyle name="Note 2 2 4 4 2" xfId="6789"/>
    <cellStyle name="Note 2 2 4 4 2 2" xfId="6790"/>
    <cellStyle name="Note 2 2 4 4 2 3" xfId="6791"/>
    <cellStyle name="Note 2 2 4 4 2_4F" xfId="22888"/>
    <cellStyle name="Note 2 2 4 4 3" xfId="6792"/>
    <cellStyle name="Note 2 2 4 4 3 2" xfId="6793"/>
    <cellStyle name="Note 2 2 4 4 3_4F" xfId="22889"/>
    <cellStyle name="Note 2 2 4 4 4" xfId="6794"/>
    <cellStyle name="Note 2 2 4 4_4F" xfId="22890"/>
    <cellStyle name="Note 2 2 4 5" xfId="6795"/>
    <cellStyle name="Note 2 2 4 5 2" xfId="6796"/>
    <cellStyle name="Note 2 2 4 5 2 2" xfId="6797"/>
    <cellStyle name="Note 2 2 4 5 2 3" xfId="6798"/>
    <cellStyle name="Note 2 2 4 5 2_4F" xfId="22891"/>
    <cellStyle name="Note 2 2 4 5 3" xfId="6799"/>
    <cellStyle name="Note 2 2 4 5 3 2" xfId="6800"/>
    <cellStyle name="Note 2 2 4 5 3_4F" xfId="22892"/>
    <cellStyle name="Note 2 2 4 5 4" xfId="6801"/>
    <cellStyle name="Note 2 2 4 5_4F" xfId="22893"/>
    <cellStyle name="Note 2 2 4 6" xfId="6802"/>
    <cellStyle name="Note 2 2 4 6 2" xfId="6803"/>
    <cellStyle name="Note 2 2 4 6 2 2" xfId="6804"/>
    <cellStyle name="Note 2 2 4 6 2 3" xfId="6805"/>
    <cellStyle name="Note 2 2 4 6 2_4F" xfId="22894"/>
    <cellStyle name="Note 2 2 4 6 3" xfId="6806"/>
    <cellStyle name="Note 2 2 4 6 3 2" xfId="6807"/>
    <cellStyle name="Note 2 2 4 6 3_4F" xfId="22895"/>
    <cellStyle name="Note 2 2 4 6 4" xfId="6808"/>
    <cellStyle name="Note 2 2 4 6_4F" xfId="22896"/>
    <cellStyle name="Note 2 2 4 7" xfId="6809"/>
    <cellStyle name="Note 2 2 4 7 2" xfId="6810"/>
    <cellStyle name="Note 2 2 4 7 3" xfId="6811"/>
    <cellStyle name="Note 2 2 4 7_4F" xfId="22897"/>
    <cellStyle name="Note 2 2 4 8" xfId="6812"/>
    <cellStyle name="Note 2 2 4 8 2" xfId="6813"/>
    <cellStyle name="Note 2 2 4 8_4F" xfId="22898"/>
    <cellStyle name="Note 2 2 4 9" xfId="6814"/>
    <cellStyle name="Note 2 2 4_4F" xfId="22899"/>
    <cellStyle name="Note 2 2 5" xfId="6815"/>
    <cellStyle name="Note 2 2 5 2" xfId="6816"/>
    <cellStyle name="Note 2 2 5 2 2" xfId="6817"/>
    <cellStyle name="Note 2 2 5 2 2 2" xfId="6818"/>
    <cellStyle name="Note 2 2 5 2 2 3" xfId="6819"/>
    <cellStyle name="Note 2 2 5 2 2_4F" xfId="22900"/>
    <cellStyle name="Note 2 2 5 2 3" xfId="6820"/>
    <cellStyle name="Note 2 2 5 2 3 2" xfId="6821"/>
    <cellStyle name="Note 2 2 5 2 3_4F" xfId="22901"/>
    <cellStyle name="Note 2 2 5 2 4" xfId="6822"/>
    <cellStyle name="Note 2 2 5 2_4F" xfId="22902"/>
    <cellStyle name="Note 2 2 5 3" xfId="6823"/>
    <cellStyle name="Note 2 2 5 3 2" xfId="6824"/>
    <cellStyle name="Note 2 2 5 3 2 2" xfId="6825"/>
    <cellStyle name="Note 2 2 5 3 2 3" xfId="6826"/>
    <cellStyle name="Note 2 2 5 3 2_4F" xfId="22903"/>
    <cellStyle name="Note 2 2 5 3 3" xfId="6827"/>
    <cellStyle name="Note 2 2 5 3 3 2" xfId="6828"/>
    <cellStyle name="Note 2 2 5 3 3_4F" xfId="22904"/>
    <cellStyle name="Note 2 2 5 3 4" xfId="6829"/>
    <cellStyle name="Note 2 2 5 3_4F" xfId="22905"/>
    <cellStyle name="Note 2 2 5 4" xfId="6830"/>
    <cellStyle name="Note 2 2 5 4 2" xfId="6831"/>
    <cellStyle name="Note 2 2 5 4 2 2" xfId="6832"/>
    <cellStyle name="Note 2 2 5 4 2 3" xfId="6833"/>
    <cellStyle name="Note 2 2 5 4 2_4F" xfId="22906"/>
    <cellStyle name="Note 2 2 5 4 3" xfId="6834"/>
    <cellStyle name="Note 2 2 5 4 3 2" xfId="6835"/>
    <cellStyle name="Note 2 2 5 4 3_4F" xfId="22907"/>
    <cellStyle name="Note 2 2 5 4 4" xfId="6836"/>
    <cellStyle name="Note 2 2 5 4_4F" xfId="22908"/>
    <cellStyle name="Note 2 2 5 5" xfId="6837"/>
    <cellStyle name="Note 2 2 5 5 2" xfId="6838"/>
    <cellStyle name="Note 2 2 5 5 2 2" xfId="6839"/>
    <cellStyle name="Note 2 2 5 5 2 3" xfId="6840"/>
    <cellStyle name="Note 2 2 5 5 2_4F" xfId="22909"/>
    <cellStyle name="Note 2 2 5 5 3" xfId="6841"/>
    <cellStyle name="Note 2 2 5 5 3 2" xfId="6842"/>
    <cellStyle name="Note 2 2 5 5 3_4F" xfId="22910"/>
    <cellStyle name="Note 2 2 5 5 4" xfId="6843"/>
    <cellStyle name="Note 2 2 5 5_4F" xfId="22911"/>
    <cellStyle name="Note 2 2 5 6" xfId="6844"/>
    <cellStyle name="Note 2 2 5 6 2" xfId="6845"/>
    <cellStyle name="Note 2 2 5 6 2 2" xfId="6846"/>
    <cellStyle name="Note 2 2 5 6 2 3" xfId="6847"/>
    <cellStyle name="Note 2 2 5 6 2_4F" xfId="22912"/>
    <cellStyle name="Note 2 2 5 6 3" xfId="6848"/>
    <cellStyle name="Note 2 2 5 6 3 2" xfId="6849"/>
    <cellStyle name="Note 2 2 5 6 3_4F" xfId="22913"/>
    <cellStyle name="Note 2 2 5 6 4" xfId="6850"/>
    <cellStyle name="Note 2 2 5 6_4F" xfId="22914"/>
    <cellStyle name="Note 2 2 5 7" xfId="6851"/>
    <cellStyle name="Note 2 2 5 7 2" xfId="6852"/>
    <cellStyle name="Note 2 2 5 7 3" xfId="6853"/>
    <cellStyle name="Note 2 2 5 7_4F" xfId="22915"/>
    <cellStyle name="Note 2 2 5 8" xfId="6854"/>
    <cellStyle name="Note 2 2 5 8 2" xfId="6855"/>
    <cellStyle name="Note 2 2 5 8_4F" xfId="22916"/>
    <cellStyle name="Note 2 2 5 9" xfId="6856"/>
    <cellStyle name="Note 2 2 5_4F" xfId="22917"/>
    <cellStyle name="Note 2 2 6" xfId="6857"/>
    <cellStyle name="Note 2 2 6 2" xfId="6858"/>
    <cellStyle name="Note 2 2 6 2 2" xfId="6859"/>
    <cellStyle name="Note 2 2 6 2 3" xfId="6860"/>
    <cellStyle name="Note 2 2 6 2_4F" xfId="22918"/>
    <cellStyle name="Note 2 2 6 3" xfId="6861"/>
    <cellStyle name="Note 2 2 6 3 2" xfId="6862"/>
    <cellStyle name="Note 2 2 6 3_4F" xfId="22919"/>
    <cellStyle name="Note 2 2 6 4" xfId="6863"/>
    <cellStyle name="Note 2 2 6_4F" xfId="22920"/>
    <cellStyle name="Note 2 2 7" xfId="6864"/>
    <cellStyle name="Note 2 2 7 2" xfId="6865"/>
    <cellStyle name="Note 2 2 7 2 2" xfId="6866"/>
    <cellStyle name="Note 2 2 7 2 3" xfId="6867"/>
    <cellStyle name="Note 2 2 7 2_4F" xfId="22921"/>
    <cellStyle name="Note 2 2 7 3" xfId="6868"/>
    <cellStyle name="Note 2 2 7 3 2" xfId="6869"/>
    <cellStyle name="Note 2 2 7 3_4F" xfId="22922"/>
    <cellStyle name="Note 2 2 7 4" xfId="6870"/>
    <cellStyle name="Note 2 2 7_4F" xfId="22923"/>
    <cellStyle name="Note 2 2 8" xfId="6871"/>
    <cellStyle name="Note 2 2 8 2" xfId="6872"/>
    <cellStyle name="Note 2 2 8 2 2" xfId="6873"/>
    <cellStyle name="Note 2 2 8 2 3" xfId="6874"/>
    <cellStyle name="Note 2 2 8 2_4F" xfId="22924"/>
    <cellStyle name="Note 2 2 8 3" xfId="6875"/>
    <cellStyle name="Note 2 2 8 3 2" xfId="6876"/>
    <cellStyle name="Note 2 2 8 3_4F" xfId="22925"/>
    <cellStyle name="Note 2 2 8 4" xfId="6877"/>
    <cellStyle name="Note 2 2 8_4F" xfId="22926"/>
    <cellStyle name="Note 2 2 9" xfId="6878"/>
    <cellStyle name="Note 2 2 9 2" xfId="6879"/>
    <cellStyle name="Note 2 2 9 2 2" xfId="6880"/>
    <cellStyle name="Note 2 2 9 2 3" xfId="6881"/>
    <cellStyle name="Note 2 2 9 2_4F" xfId="22927"/>
    <cellStyle name="Note 2 2 9 3" xfId="6882"/>
    <cellStyle name="Note 2 2 9 3 2" xfId="6883"/>
    <cellStyle name="Note 2 2 9 3_4F" xfId="22928"/>
    <cellStyle name="Note 2 2 9 4" xfId="6884"/>
    <cellStyle name="Note 2 2 9_4F" xfId="22929"/>
    <cellStyle name="Note 2 2_4F" xfId="22930"/>
    <cellStyle name="Note 2 20" xfId="6885"/>
    <cellStyle name="Note 2 20 2" xfId="6886"/>
    <cellStyle name="Note 2 20 3" xfId="6887"/>
    <cellStyle name="Note 2 20 4" xfId="22931"/>
    <cellStyle name="Note 2 20_4F" xfId="22932"/>
    <cellStyle name="Note 2 21" xfId="6888"/>
    <cellStyle name="Note 2 21 2" xfId="22933"/>
    <cellStyle name="Note 2 21_4F" xfId="22934"/>
    <cellStyle name="Note 2 22" xfId="22935"/>
    <cellStyle name="Note 2 22 2" xfId="22936"/>
    <cellStyle name="Note 2 23" xfId="22937"/>
    <cellStyle name="Note 2 23 2" xfId="22938"/>
    <cellStyle name="Note 2 24" xfId="22939"/>
    <cellStyle name="Note 2 3" xfId="6889"/>
    <cellStyle name="Note 2 3 10" xfId="6890"/>
    <cellStyle name="Note 2 3 10 2" xfId="6891"/>
    <cellStyle name="Note 2 3 10 2 2" xfId="6892"/>
    <cellStyle name="Note 2 3 10 2 3" xfId="6893"/>
    <cellStyle name="Note 2 3 10 2_4F" xfId="22940"/>
    <cellStyle name="Note 2 3 10 3" xfId="6894"/>
    <cellStyle name="Note 2 3 10 3 2" xfId="6895"/>
    <cellStyle name="Note 2 3 10 3_4F" xfId="22941"/>
    <cellStyle name="Note 2 3 10 4" xfId="6896"/>
    <cellStyle name="Note 2 3 10_4F" xfId="22942"/>
    <cellStyle name="Note 2 3 11" xfId="6897"/>
    <cellStyle name="Note 2 3 11 2" xfId="6898"/>
    <cellStyle name="Note 2 3 11 2 2" xfId="6899"/>
    <cellStyle name="Note 2 3 11 2 3" xfId="6900"/>
    <cellStyle name="Note 2 3 11 2_4F" xfId="22943"/>
    <cellStyle name="Note 2 3 11 3" xfId="6901"/>
    <cellStyle name="Note 2 3 11 3 2" xfId="6902"/>
    <cellStyle name="Note 2 3 11 3_4F" xfId="22944"/>
    <cellStyle name="Note 2 3 11 4" xfId="6903"/>
    <cellStyle name="Note 2 3 11_4F" xfId="22945"/>
    <cellStyle name="Note 2 3 12" xfId="6904"/>
    <cellStyle name="Note 2 3 12 2" xfId="6905"/>
    <cellStyle name="Note 2 3 12 3" xfId="6906"/>
    <cellStyle name="Note 2 3 12_4F" xfId="22946"/>
    <cellStyle name="Note 2 3 13" xfId="6907"/>
    <cellStyle name="Note 2 3 13 2" xfId="6908"/>
    <cellStyle name="Note 2 3 13_4F" xfId="22947"/>
    <cellStyle name="Note 2 3 14" xfId="6909"/>
    <cellStyle name="Note 2 3 15" xfId="22948"/>
    <cellStyle name="Note 2 3 16" xfId="22949"/>
    <cellStyle name="Note 2 3 17" xfId="22950"/>
    <cellStyle name="Note 2 3 18" xfId="22951"/>
    <cellStyle name="Note 2 3 19" xfId="22952"/>
    <cellStyle name="Note 2 3 2" xfId="6910"/>
    <cellStyle name="Note 2 3 2 10" xfId="22953"/>
    <cellStyle name="Note 2 3 2 11" xfId="22954"/>
    <cellStyle name="Note 2 3 2 12" xfId="22955"/>
    <cellStyle name="Note 2 3 2 13" xfId="22956"/>
    <cellStyle name="Note 2 3 2 14" xfId="22957"/>
    <cellStyle name="Note 2 3 2 15" xfId="22958"/>
    <cellStyle name="Note 2 3 2 16" xfId="22959"/>
    <cellStyle name="Note 2 3 2 17" xfId="22960"/>
    <cellStyle name="Note 2 3 2 18" xfId="22961"/>
    <cellStyle name="Note 2 3 2 19" xfId="22962"/>
    <cellStyle name="Note 2 3 2 2" xfId="6911"/>
    <cellStyle name="Note 2 3 2 2 2" xfId="6912"/>
    <cellStyle name="Note 2 3 2 2 2 2" xfId="6913"/>
    <cellStyle name="Note 2 3 2 2 2 3" xfId="6914"/>
    <cellStyle name="Note 2 3 2 2 2_4F" xfId="22963"/>
    <cellStyle name="Note 2 3 2 2 3" xfId="6915"/>
    <cellStyle name="Note 2 3 2 2 3 2" xfId="6916"/>
    <cellStyle name="Note 2 3 2 2 3_4F" xfId="22964"/>
    <cellStyle name="Note 2 3 2 2 4" xfId="6917"/>
    <cellStyle name="Note 2 3 2 2_4F" xfId="22965"/>
    <cellStyle name="Note 2 3 2 3" xfId="6918"/>
    <cellStyle name="Note 2 3 2 3 2" xfId="6919"/>
    <cellStyle name="Note 2 3 2 3 2 2" xfId="6920"/>
    <cellStyle name="Note 2 3 2 3 2 3" xfId="6921"/>
    <cellStyle name="Note 2 3 2 3 2_4F" xfId="22966"/>
    <cellStyle name="Note 2 3 2 3 3" xfId="6922"/>
    <cellStyle name="Note 2 3 2 3 3 2" xfId="6923"/>
    <cellStyle name="Note 2 3 2 3 3_4F" xfId="22967"/>
    <cellStyle name="Note 2 3 2 3 4" xfId="6924"/>
    <cellStyle name="Note 2 3 2 3_4F" xfId="22968"/>
    <cellStyle name="Note 2 3 2 4" xfId="6925"/>
    <cellStyle name="Note 2 3 2 4 2" xfId="6926"/>
    <cellStyle name="Note 2 3 2 4 2 2" xfId="6927"/>
    <cellStyle name="Note 2 3 2 4 2 3" xfId="6928"/>
    <cellStyle name="Note 2 3 2 4 2_4F" xfId="22969"/>
    <cellStyle name="Note 2 3 2 4 3" xfId="6929"/>
    <cellStyle name="Note 2 3 2 4 3 2" xfId="6930"/>
    <cellStyle name="Note 2 3 2 4 3_4F" xfId="22970"/>
    <cellStyle name="Note 2 3 2 4 4" xfId="6931"/>
    <cellStyle name="Note 2 3 2 4_4F" xfId="22971"/>
    <cellStyle name="Note 2 3 2 5" xfId="6932"/>
    <cellStyle name="Note 2 3 2 5 2" xfId="6933"/>
    <cellStyle name="Note 2 3 2 5 2 2" xfId="6934"/>
    <cellStyle name="Note 2 3 2 5 2 3" xfId="6935"/>
    <cellStyle name="Note 2 3 2 5 2_4F" xfId="22972"/>
    <cellStyle name="Note 2 3 2 5 3" xfId="6936"/>
    <cellStyle name="Note 2 3 2 5 3 2" xfId="6937"/>
    <cellStyle name="Note 2 3 2 5 3_4F" xfId="22973"/>
    <cellStyle name="Note 2 3 2 5 4" xfId="6938"/>
    <cellStyle name="Note 2 3 2 5_4F" xfId="22974"/>
    <cellStyle name="Note 2 3 2 6" xfId="6939"/>
    <cellStyle name="Note 2 3 2 6 2" xfId="6940"/>
    <cellStyle name="Note 2 3 2 6 2 2" xfId="6941"/>
    <cellStyle name="Note 2 3 2 6 2 3" xfId="6942"/>
    <cellStyle name="Note 2 3 2 6 2_4F" xfId="22975"/>
    <cellStyle name="Note 2 3 2 6 3" xfId="6943"/>
    <cellStyle name="Note 2 3 2 6 3 2" xfId="6944"/>
    <cellStyle name="Note 2 3 2 6 3_4F" xfId="22976"/>
    <cellStyle name="Note 2 3 2 6 4" xfId="6945"/>
    <cellStyle name="Note 2 3 2 6_4F" xfId="22977"/>
    <cellStyle name="Note 2 3 2 7" xfId="6946"/>
    <cellStyle name="Note 2 3 2 7 2" xfId="6947"/>
    <cellStyle name="Note 2 3 2 7 3" xfId="6948"/>
    <cellStyle name="Note 2 3 2 7_4F" xfId="22978"/>
    <cellStyle name="Note 2 3 2 8" xfId="6949"/>
    <cellStyle name="Note 2 3 2 8 2" xfId="6950"/>
    <cellStyle name="Note 2 3 2 8_4F" xfId="22979"/>
    <cellStyle name="Note 2 3 2 9" xfId="6951"/>
    <cellStyle name="Note 2 3 2_4F" xfId="22980"/>
    <cellStyle name="Note 2 3 20" xfId="22981"/>
    <cellStyle name="Note 2 3 21" xfId="22982"/>
    <cellStyle name="Note 2 3 22" xfId="22983"/>
    <cellStyle name="Note 2 3 23" xfId="22984"/>
    <cellStyle name="Note 2 3 24" xfId="22985"/>
    <cellStyle name="Note 2 3 25" xfId="22986"/>
    <cellStyle name="Note 2 3 3" xfId="6952"/>
    <cellStyle name="Note 2 3 3 10" xfId="22987"/>
    <cellStyle name="Note 2 3 3 11" xfId="22988"/>
    <cellStyle name="Note 2 3 3 12" xfId="22989"/>
    <cellStyle name="Note 2 3 3 13" xfId="22990"/>
    <cellStyle name="Note 2 3 3 14" xfId="22991"/>
    <cellStyle name="Note 2 3 3 15" xfId="22992"/>
    <cellStyle name="Note 2 3 3 16" xfId="22993"/>
    <cellStyle name="Note 2 3 3 17" xfId="22994"/>
    <cellStyle name="Note 2 3 3 18" xfId="22995"/>
    <cellStyle name="Note 2 3 3 19" xfId="22996"/>
    <cellStyle name="Note 2 3 3 2" xfId="6953"/>
    <cellStyle name="Note 2 3 3 2 2" xfId="6954"/>
    <cellStyle name="Note 2 3 3 2 2 2" xfId="6955"/>
    <cellStyle name="Note 2 3 3 2 2 3" xfId="6956"/>
    <cellStyle name="Note 2 3 3 2 2_4F" xfId="22997"/>
    <cellStyle name="Note 2 3 3 2 3" xfId="6957"/>
    <cellStyle name="Note 2 3 3 2 3 2" xfId="6958"/>
    <cellStyle name="Note 2 3 3 2 3_4F" xfId="22998"/>
    <cellStyle name="Note 2 3 3 2 4" xfId="6959"/>
    <cellStyle name="Note 2 3 3 2_4F" xfId="22999"/>
    <cellStyle name="Note 2 3 3 3" xfId="6960"/>
    <cellStyle name="Note 2 3 3 3 2" xfId="6961"/>
    <cellStyle name="Note 2 3 3 3 2 2" xfId="6962"/>
    <cellStyle name="Note 2 3 3 3 2 3" xfId="6963"/>
    <cellStyle name="Note 2 3 3 3 2_4F" xfId="23000"/>
    <cellStyle name="Note 2 3 3 3 3" xfId="6964"/>
    <cellStyle name="Note 2 3 3 3 3 2" xfId="6965"/>
    <cellStyle name="Note 2 3 3 3 3_4F" xfId="23001"/>
    <cellStyle name="Note 2 3 3 3 4" xfId="6966"/>
    <cellStyle name="Note 2 3 3 3_4F" xfId="23002"/>
    <cellStyle name="Note 2 3 3 4" xfId="6967"/>
    <cellStyle name="Note 2 3 3 4 2" xfId="6968"/>
    <cellStyle name="Note 2 3 3 4 2 2" xfId="6969"/>
    <cellStyle name="Note 2 3 3 4 2 3" xfId="6970"/>
    <cellStyle name="Note 2 3 3 4 2_4F" xfId="23003"/>
    <cellStyle name="Note 2 3 3 4 3" xfId="6971"/>
    <cellStyle name="Note 2 3 3 4 3 2" xfId="6972"/>
    <cellStyle name="Note 2 3 3 4 3_4F" xfId="23004"/>
    <cellStyle name="Note 2 3 3 4 4" xfId="6973"/>
    <cellStyle name="Note 2 3 3 4_4F" xfId="23005"/>
    <cellStyle name="Note 2 3 3 5" xfId="6974"/>
    <cellStyle name="Note 2 3 3 5 2" xfId="6975"/>
    <cellStyle name="Note 2 3 3 5 2 2" xfId="6976"/>
    <cellStyle name="Note 2 3 3 5 2 3" xfId="6977"/>
    <cellStyle name="Note 2 3 3 5 2_4F" xfId="23006"/>
    <cellStyle name="Note 2 3 3 5 3" xfId="6978"/>
    <cellStyle name="Note 2 3 3 5 3 2" xfId="6979"/>
    <cellStyle name="Note 2 3 3 5 3_4F" xfId="23007"/>
    <cellStyle name="Note 2 3 3 5 4" xfId="6980"/>
    <cellStyle name="Note 2 3 3 5_4F" xfId="23008"/>
    <cellStyle name="Note 2 3 3 6" xfId="6981"/>
    <cellStyle name="Note 2 3 3 6 2" xfId="6982"/>
    <cellStyle name="Note 2 3 3 6 2 2" xfId="6983"/>
    <cellStyle name="Note 2 3 3 6 2 3" xfId="6984"/>
    <cellStyle name="Note 2 3 3 6 2_4F" xfId="23009"/>
    <cellStyle name="Note 2 3 3 6 3" xfId="6985"/>
    <cellStyle name="Note 2 3 3 6 3 2" xfId="6986"/>
    <cellStyle name="Note 2 3 3 6 3_4F" xfId="23010"/>
    <cellStyle name="Note 2 3 3 6 4" xfId="6987"/>
    <cellStyle name="Note 2 3 3 6_4F" xfId="23011"/>
    <cellStyle name="Note 2 3 3 7" xfId="6988"/>
    <cellStyle name="Note 2 3 3 7 2" xfId="6989"/>
    <cellStyle name="Note 2 3 3 7 3" xfId="6990"/>
    <cellStyle name="Note 2 3 3 7_4F" xfId="23012"/>
    <cellStyle name="Note 2 3 3 8" xfId="6991"/>
    <cellStyle name="Note 2 3 3 8 2" xfId="6992"/>
    <cellStyle name="Note 2 3 3 8_4F" xfId="23013"/>
    <cellStyle name="Note 2 3 3 9" xfId="6993"/>
    <cellStyle name="Note 2 3 3_4F" xfId="23014"/>
    <cellStyle name="Note 2 3 4" xfId="6994"/>
    <cellStyle name="Note 2 3 4 2" xfId="6995"/>
    <cellStyle name="Note 2 3 4 2 2" xfId="6996"/>
    <cellStyle name="Note 2 3 4 2 2 2" xfId="6997"/>
    <cellStyle name="Note 2 3 4 2 2 3" xfId="6998"/>
    <cellStyle name="Note 2 3 4 2 2_4F" xfId="23015"/>
    <cellStyle name="Note 2 3 4 2 3" xfId="6999"/>
    <cellStyle name="Note 2 3 4 2 3 2" xfId="7000"/>
    <cellStyle name="Note 2 3 4 2 3_4F" xfId="23016"/>
    <cellStyle name="Note 2 3 4 2 4" xfId="7001"/>
    <cellStyle name="Note 2 3 4 2_4F" xfId="23017"/>
    <cellStyle name="Note 2 3 4 3" xfId="7002"/>
    <cellStyle name="Note 2 3 4 3 2" xfId="7003"/>
    <cellStyle name="Note 2 3 4 3 2 2" xfId="7004"/>
    <cellStyle name="Note 2 3 4 3 2 3" xfId="7005"/>
    <cellStyle name="Note 2 3 4 3 2_4F" xfId="23018"/>
    <cellStyle name="Note 2 3 4 3 3" xfId="7006"/>
    <cellStyle name="Note 2 3 4 3 3 2" xfId="7007"/>
    <cellStyle name="Note 2 3 4 3 3_4F" xfId="23019"/>
    <cellStyle name="Note 2 3 4 3 4" xfId="7008"/>
    <cellStyle name="Note 2 3 4 3_4F" xfId="23020"/>
    <cellStyle name="Note 2 3 4 4" xfId="7009"/>
    <cellStyle name="Note 2 3 4 4 2" xfId="7010"/>
    <cellStyle name="Note 2 3 4 4 2 2" xfId="7011"/>
    <cellStyle name="Note 2 3 4 4 2 3" xfId="7012"/>
    <cellStyle name="Note 2 3 4 4 2_4F" xfId="23021"/>
    <cellStyle name="Note 2 3 4 4 3" xfId="7013"/>
    <cellStyle name="Note 2 3 4 4 3 2" xfId="7014"/>
    <cellStyle name="Note 2 3 4 4 3_4F" xfId="23022"/>
    <cellStyle name="Note 2 3 4 4 4" xfId="7015"/>
    <cellStyle name="Note 2 3 4 4_4F" xfId="23023"/>
    <cellStyle name="Note 2 3 4 5" xfId="7016"/>
    <cellStyle name="Note 2 3 4 5 2" xfId="7017"/>
    <cellStyle name="Note 2 3 4 5 2 2" xfId="7018"/>
    <cellStyle name="Note 2 3 4 5 2 3" xfId="7019"/>
    <cellStyle name="Note 2 3 4 5 2_4F" xfId="23024"/>
    <cellStyle name="Note 2 3 4 5 3" xfId="7020"/>
    <cellStyle name="Note 2 3 4 5 3 2" xfId="7021"/>
    <cellStyle name="Note 2 3 4 5 3_4F" xfId="23025"/>
    <cellStyle name="Note 2 3 4 5 4" xfId="7022"/>
    <cellStyle name="Note 2 3 4 5_4F" xfId="23026"/>
    <cellStyle name="Note 2 3 4 6" xfId="7023"/>
    <cellStyle name="Note 2 3 4 6 2" xfId="7024"/>
    <cellStyle name="Note 2 3 4 6 2 2" xfId="7025"/>
    <cellStyle name="Note 2 3 4 6 2 3" xfId="7026"/>
    <cellStyle name="Note 2 3 4 6 2_4F" xfId="23027"/>
    <cellStyle name="Note 2 3 4 6 3" xfId="7027"/>
    <cellStyle name="Note 2 3 4 6 3 2" xfId="7028"/>
    <cellStyle name="Note 2 3 4 6 3_4F" xfId="23028"/>
    <cellStyle name="Note 2 3 4 6 4" xfId="7029"/>
    <cellStyle name="Note 2 3 4 6_4F" xfId="23029"/>
    <cellStyle name="Note 2 3 4 7" xfId="7030"/>
    <cellStyle name="Note 2 3 4 7 2" xfId="7031"/>
    <cellStyle name="Note 2 3 4 7 3" xfId="7032"/>
    <cellStyle name="Note 2 3 4 7_4F" xfId="23030"/>
    <cellStyle name="Note 2 3 4 8" xfId="7033"/>
    <cellStyle name="Note 2 3 4 8 2" xfId="7034"/>
    <cellStyle name="Note 2 3 4 8_4F" xfId="23031"/>
    <cellStyle name="Note 2 3 4 9" xfId="7035"/>
    <cellStyle name="Note 2 3 4_4F" xfId="23032"/>
    <cellStyle name="Note 2 3 5" xfId="7036"/>
    <cellStyle name="Note 2 3 5 2" xfId="7037"/>
    <cellStyle name="Note 2 3 5 2 2" xfId="7038"/>
    <cellStyle name="Note 2 3 5 2 2 2" xfId="7039"/>
    <cellStyle name="Note 2 3 5 2 2 3" xfId="7040"/>
    <cellStyle name="Note 2 3 5 2 2_4F" xfId="23033"/>
    <cellStyle name="Note 2 3 5 2 3" xfId="7041"/>
    <cellStyle name="Note 2 3 5 2 3 2" xfId="7042"/>
    <cellStyle name="Note 2 3 5 2 3_4F" xfId="23034"/>
    <cellStyle name="Note 2 3 5 2 4" xfId="7043"/>
    <cellStyle name="Note 2 3 5 2_4F" xfId="23035"/>
    <cellStyle name="Note 2 3 5 3" xfId="7044"/>
    <cellStyle name="Note 2 3 5 3 2" xfId="7045"/>
    <cellStyle name="Note 2 3 5 3 2 2" xfId="7046"/>
    <cellStyle name="Note 2 3 5 3 2 3" xfId="7047"/>
    <cellStyle name="Note 2 3 5 3 2_4F" xfId="23036"/>
    <cellStyle name="Note 2 3 5 3 3" xfId="7048"/>
    <cellStyle name="Note 2 3 5 3 3 2" xfId="7049"/>
    <cellStyle name="Note 2 3 5 3 3_4F" xfId="23037"/>
    <cellStyle name="Note 2 3 5 3 4" xfId="7050"/>
    <cellStyle name="Note 2 3 5 3_4F" xfId="23038"/>
    <cellStyle name="Note 2 3 5 4" xfId="7051"/>
    <cellStyle name="Note 2 3 5 4 2" xfId="7052"/>
    <cellStyle name="Note 2 3 5 4 2 2" xfId="7053"/>
    <cellStyle name="Note 2 3 5 4 2 3" xfId="7054"/>
    <cellStyle name="Note 2 3 5 4 2_4F" xfId="23039"/>
    <cellStyle name="Note 2 3 5 4 3" xfId="7055"/>
    <cellStyle name="Note 2 3 5 4 3 2" xfId="7056"/>
    <cellStyle name="Note 2 3 5 4 3_4F" xfId="23040"/>
    <cellStyle name="Note 2 3 5 4 4" xfId="7057"/>
    <cellStyle name="Note 2 3 5 4_4F" xfId="23041"/>
    <cellStyle name="Note 2 3 5 5" xfId="7058"/>
    <cellStyle name="Note 2 3 5 5 2" xfId="7059"/>
    <cellStyle name="Note 2 3 5 5 2 2" xfId="7060"/>
    <cellStyle name="Note 2 3 5 5 2 3" xfId="7061"/>
    <cellStyle name="Note 2 3 5 5 2_4F" xfId="23042"/>
    <cellStyle name="Note 2 3 5 5 3" xfId="7062"/>
    <cellStyle name="Note 2 3 5 5 3 2" xfId="7063"/>
    <cellStyle name="Note 2 3 5 5 3_4F" xfId="23043"/>
    <cellStyle name="Note 2 3 5 5 4" xfId="7064"/>
    <cellStyle name="Note 2 3 5 5_4F" xfId="23044"/>
    <cellStyle name="Note 2 3 5 6" xfId="7065"/>
    <cellStyle name="Note 2 3 5 6 2" xfId="7066"/>
    <cellStyle name="Note 2 3 5 6 2 2" xfId="7067"/>
    <cellStyle name="Note 2 3 5 6 2 3" xfId="7068"/>
    <cellStyle name="Note 2 3 5 6 2_4F" xfId="23045"/>
    <cellStyle name="Note 2 3 5 6 3" xfId="7069"/>
    <cellStyle name="Note 2 3 5 6 3 2" xfId="7070"/>
    <cellStyle name="Note 2 3 5 6 3_4F" xfId="23046"/>
    <cellStyle name="Note 2 3 5 6 4" xfId="7071"/>
    <cellStyle name="Note 2 3 5 6_4F" xfId="23047"/>
    <cellStyle name="Note 2 3 5 7" xfId="7072"/>
    <cellStyle name="Note 2 3 5 7 2" xfId="7073"/>
    <cellStyle name="Note 2 3 5 7 3" xfId="7074"/>
    <cellStyle name="Note 2 3 5 7_4F" xfId="23048"/>
    <cellStyle name="Note 2 3 5 8" xfId="7075"/>
    <cellStyle name="Note 2 3 5 8 2" xfId="7076"/>
    <cellStyle name="Note 2 3 5 8_4F" xfId="23049"/>
    <cellStyle name="Note 2 3 5 9" xfId="7077"/>
    <cellStyle name="Note 2 3 5_4F" xfId="23050"/>
    <cellStyle name="Note 2 3 6" xfId="7078"/>
    <cellStyle name="Note 2 3 6 2" xfId="7079"/>
    <cellStyle name="Note 2 3 6 2 2" xfId="7080"/>
    <cellStyle name="Note 2 3 6 2 3" xfId="7081"/>
    <cellStyle name="Note 2 3 6 2_4F" xfId="23051"/>
    <cellStyle name="Note 2 3 6 3" xfId="7082"/>
    <cellStyle name="Note 2 3 6 3 2" xfId="7083"/>
    <cellStyle name="Note 2 3 6 3_4F" xfId="23052"/>
    <cellStyle name="Note 2 3 6 4" xfId="7084"/>
    <cellStyle name="Note 2 3 6_4F" xfId="23053"/>
    <cellStyle name="Note 2 3 7" xfId="7085"/>
    <cellStyle name="Note 2 3 7 2" xfId="7086"/>
    <cellStyle name="Note 2 3 7 2 2" xfId="7087"/>
    <cellStyle name="Note 2 3 7 2 3" xfId="7088"/>
    <cellStyle name="Note 2 3 7 2_4F" xfId="23054"/>
    <cellStyle name="Note 2 3 7 3" xfId="7089"/>
    <cellStyle name="Note 2 3 7 3 2" xfId="7090"/>
    <cellStyle name="Note 2 3 7 3_4F" xfId="23055"/>
    <cellStyle name="Note 2 3 7 4" xfId="7091"/>
    <cellStyle name="Note 2 3 7_4F" xfId="23056"/>
    <cellStyle name="Note 2 3 8" xfId="7092"/>
    <cellStyle name="Note 2 3 8 2" xfId="7093"/>
    <cellStyle name="Note 2 3 8 2 2" xfId="7094"/>
    <cellStyle name="Note 2 3 8 2 3" xfId="7095"/>
    <cellStyle name="Note 2 3 8 2_4F" xfId="23057"/>
    <cellStyle name="Note 2 3 8 3" xfId="7096"/>
    <cellStyle name="Note 2 3 8 3 2" xfId="7097"/>
    <cellStyle name="Note 2 3 8 3_4F" xfId="23058"/>
    <cellStyle name="Note 2 3 8 4" xfId="7098"/>
    <cellStyle name="Note 2 3 8_4F" xfId="23059"/>
    <cellStyle name="Note 2 3 9" xfId="7099"/>
    <cellStyle name="Note 2 3 9 2" xfId="7100"/>
    <cellStyle name="Note 2 3 9 2 2" xfId="7101"/>
    <cellStyle name="Note 2 3 9 2 3" xfId="7102"/>
    <cellStyle name="Note 2 3 9 2_4F" xfId="23060"/>
    <cellStyle name="Note 2 3 9 3" xfId="7103"/>
    <cellStyle name="Note 2 3 9 3 2" xfId="7104"/>
    <cellStyle name="Note 2 3 9 3_4F" xfId="23061"/>
    <cellStyle name="Note 2 3 9 4" xfId="7105"/>
    <cellStyle name="Note 2 3 9_4F" xfId="23062"/>
    <cellStyle name="Note 2 3_4F" xfId="23063"/>
    <cellStyle name="Note 2 4" xfId="7106"/>
    <cellStyle name="Note 2 4 10" xfId="7107"/>
    <cellStyle name="Note 2 4 10 2" xfId="7108"/>
    <cellStyle name="Note 2 4 10 2 2" xfId="7109"/>
    <cellStyle name="Note 2 4 10 2 3" xfId="7110"/>
    <cellStyle name="Note 2 4 10 2_4F" xfId="23064"/>
    <cellStyle name="Note 2 4 10 3" xfId="7111"/>
    <cellStyle name="Note 2 4 10 3 2" xfId="7112"/>
    <cellStyle name="Note 2 4 10 3_4F" xfId="23065"/>
    <cellStyle name="Note 2 4 10 4" xfId="7113"/>
    <cellStyle name="Note 2 4 10_4F" xfId="23066"/>
    <cellStyle name="Note 2 4 11" xfId="7114"/>
    <cellStyle name="Note 2 4 11 2" xfId="7115"/>
    <cellStyle name="Note 2 4 11 2 2" xfId="7116"/>
    <cellStyle name="Note 2 4 11 2 3" xfId="7117"/>
    <cellStyle name="Note 2 4 11 2_4F" xfId="23067"/>
    <cellStyle name="Note 2 4 11 3" xfId="7118"/>
    <cellStyle name="Note 2 4 11 3 2" xfId="7119"/>
    <cellStyle name="Note 2 4 11 3_4F" xfId="23068"/>
    <cellStyle name="Note 2 4 11 4" xfId="7120"/>
    <cellStyle name="Note 2 4 11_4F" xfId="23069"/>
    <cellStyle name="Note 2 4 12" xfId="7121"/>
    <cellStyle name="Note 2 4 12 2" xfId="7122"/>
    <cellStyle name="Note 2 4 12 3" xfId="7123"/>
    <cellStyle name="Note 2 4 12_4F" xfId="23070"/>
    <cellStyle name="Note 2 4 13" xfId="7124"/>
    <cellStyle name="Note 2 4 13 2" xfId="7125"/>
    <cellStyle name="Note 2 4 13_4F" xfId="23071"/>
    <cellStyle name="Note 2 4 14" xfId="7126"/>
    <cellStyle name="Note 2 4 15" xfId="23072"/>
    <cellStyle name="Note 2 4 16" xfId="23073"/>
    <cellStyle name="Note 2 4 17" xfId="23074"/>
    <cellStyle name="Note 2 4 18" xfId="23075"/>
    <cellStyle name="Note 2 4 19" xfId="23076"/>
    <cellStyle name="Note 2 4 2" xfId="7127"/>
    <cellStyle name="Note 2 4 2 10" xfId="23077"/>
    <cellStyle name="Note 2 4 2 11" xfId="23078"/>
    <cellStyle name="Note 2 4 2 12" xfId="23079"/>
    <cellStyle name="Note 2 4 2 13" xfId="23080"/>
    <cellStyle name="Note 2 4 2 14" xfId="23081"/>
    <cellStyle name="Note 2 4 2 15" xfId="23082"/>
    <cellStyle name="Note 2 4 2 16" xfId="23083"/>
    <cellStyle name="Note 2 4 2 17" xfId="23084"/>
    <cellStyle name="Note 2 4 2 18" xfId="23085"/>
    <cellStyle name="Note 2 4 2 19" xfId="23086"/>
    <cellStyle name="Note 2 4 2 2" xfId="7128"/>
    <cellStyle name="Note 2 4 2 2 2" xfId="7129"/>
    <cellStyle name="Note 2 4 2 2 2 2" xfId="7130"/>
    <cellStyle name="Note 2 4 2 2 2 3" xfId="7131"/>
    <cellStyle name="Note 2 4 2 2 2_4F" xfId="23087"/>
    <cellStyle name="Note 2 4 2 2 3" xfId="7132"/>
    <cellStyle name="Note 2 4 2 2 3 2" xfId="7133"/>
    <cellStyle name="Note 2 4 2 2 3_4F" xfId="23088"/>
    <cellStyle name="Note 2 4 2 2 4" xfId="7134"/>
    <cellStyle name="Note 2 4 2 2_4F" xfId="23089"/>
    <cellStyle name="Note 2 4 2 3" xfId="7135"/>
    <cellStyle name="Note 2 4 2 3 2" xfId="7136"/>
    <cellStyle name="Note 2 4 2 3 2 2" xfId="7137"/>
    <cellStyle name="Note 2 4 2 3 2 3" xfId="7138"/>
    <cellStyle name="Note 2 4 2 3 2_4F" xfId="23090"/>
    <cellStyle name="Note 2 4 2 3 3" xfId="7139"/>
    <cellStyle name="Note 2 4 2 3 3 2" xfId="7140"/>
    <cellStyle name="Note 2 4 2 3 3_4F" xfId="23091"/>
    <cellStyle name="Note 2 4 2 3 4" xfId="7141"/>
    <cellStyle name="Note 2 4 2 3_4F" xfId="23092"/>
    <cellStyle name="Note 2 4 2 4" xfId="7142"/>
    <cellStyle name="Note 2 4 2 4 2" xfId="7143"/>
    <cellStyle name="Note 2 4 2 4 2 2" xfId="7144"/>
    <cellStyle name="Note 2 4 2 4 2 3" xfId="7145"/>
    <cellStyle name="Note 2 4 2 4 2_4F" xfId="23093"/>
    <cellStyle name="Note 2 4 2 4 3" xfId="7146"/>
    <cellStyle name="Note 2 4 2 4 3 2" xfId="7147"/>
    <cellStyle name="Note 2 4 2 4 3_4F" xfId="23094"/>
    <cellStyle name="Note 2 4 2 4 4" xfId="7148"/>
    <cellStyle name="Note 2 4 2 4_4F" xfId="23095"/>
    <cellStyle name="Note 2 4 2 5" xfId="7149"/>
    <cellStyle name="Note 2 4 2 5 2" xfId="7150"/>
    <cellStyle name="Note 2 4 2 5 2 2" xfId="7151"/>
    <cellStyle name="Note 2 4 2 5 2 3" xfId="7152"/>
    <cellStyle name="Note 2 4 2 5 2_4F" xfId="23096"/>
    <cellStyle name="Note 2 4 2 5 3" xfId="7153"/>
    <cellStyle name="Note 2 4 2 5 3 2" xfId="7154"/>
    <cellStyle name="Note 2 4 2 5 3_4F" xfId="23097"/>
    <cellStyle name="Note 2 4 2 5 4" xfId="7155"/>
    <cellStyle name="Note 2 4 2 5_4F" xfId="23098"/>
    <cellStyle name="Note 2 4 2 6" xfId="7156"/>
    <cellStyle name="Note 2 4 2 6 2" xfId="7157"/>
    <cellStyle name="Note 2 4 2 6 2 2" xfId="7158"/>
    <cellStyle name="Note 2 4 2 6 2 3" xfId="7159"/>
    <cellStyle name="Note 2 4 2 6 2_4F" xfId="23099"/>
    <cellStyle name="Note 2 4 2 6 3" xfId="7160"/>
    <cellStyle name="Note 2 4 2 6 3 2" xfId="7161"/>
    <cellStyle name="Note 2 4 2 6 3_4F" xfId="23100"/>
    <cellStyle name="Note 2 4 2 6 4" xfId="7162"/>
    <cellStyle name="Note 2 4 2 6_4F" xfId="23101"/>
    <cellStyle name="Note 2 4 2 7" xfId="7163"/>
    <cellStyle name="Note 2 4 2 7 2" xfId="7164"/>
    <cellStyle name="Note 2 4 2 7 3" xfId="7165"/>
    <cellStyle name="Note 2 4 2 7_4F" xfId="23102"/>
    <cellStyle name="Note 2 4 2 8" xfId="7166"/>
    <cellStyle name="Note 2 4 2 8 2" xfId="7167"/>
    <cellStyle name="Note 2 4 2 8_4F" xfId="23103"/>
    <cellStyle name="Note 2 4 2 9" xfId="7168"/>
    <cellStyle name="Note 2 4 2_4F" xfId="23104"/>
    <cellStyle name="Note 2 4 20" xfId="23105"/>
    <cellStyle name="Note 2 4 21" xfId="23106"/>
    <cellStyle name="Note 2 4 22" xfId="23107"/>
    <cellStyle name="Note 2 4 23" xfId="23108"/>
    <cellStyle name="Note 2 4 24" xfId="23109"/>
    <cellStyle name="Note 2 4 25" xfId="23110"/>
    <cellStyle name="Note 2 4 3" xfId="7169"/>
    <cellStyle name="Note 2 4 3 10" xfId="23111"/>
    <cellStyle name="Note 2 4 3 11" xfId="23112"/>
    <cellStyle name="Note 2 4 3 12" xfId="23113"/>
    <cellStyle name="Note 2 4 3 13" xfId="23114"/>
    <cellStyle name="Note 2 4 3 14" xfId="23115"/>
    <cellStyle name="Note 2 4 3 15" xfId="23116"/>
    <cellStyle name="Note 2 4 3 16" xfId="23117"/>
    <cellStyle name="Note 2 4 3 17" xfId="23118"/>
    <cellStyle name="Note 2 4 3 18" xfId="23119"/>
    <cellStyle name="Note 2 4 3 19" xfId="23120"/>
    <cellStyle name="Note 2 4 3 2" xfId="7170"/>
    <cellStyle name="Note 2 4 3 2 2" xfId="7171"/>
    <cellStyle name="Note 2 4 3 2 2 2" xfId="7172"/>
    <cellStyle name="Note 2 4 3 2 2 3" xfId="7173"/>
    <cellStyle name="Note 2 4 3 2 2_4F" xfId="23121"/>
    <cellStyle name="Note 2 4 3 2 3" xfId="7174"/>
    <cellStyle name="Note 2 4 3 2 3 2" xfId="7175"/>
    <cellStyle name="Note 2 4 3 2 3_4F" xfId="23122"/>
    <cellStyle name="Note 2 4 3 2 4" xfId="7176"/>
    <cellStyle name="Note 2 4 3 2_4F" xfId="23123"/>
    <cellStyle name="Note 2 4 3 3" xfId="7177"/>
    <cellStyle name="Note 2 4 3 3 2" xfId="7178"/>
    <cellStyle name="Note 2 4 3 3 2 2" xfId="7179"/>
    <cellStyle name="Note 2 4 3 3 2 3" xfId="7180"/>
    <cellStyle name="Note 2 4 3 3 2_4F" xfId="23124"/>
    <cellStyle name="Note 2 4 3 3 3" xfId="7181"/>
    <cellStyle name="Note 2 4 3 3 3 2" xfId="7182"/>
    <cellStyle name="Note 2 4 3 3 3_4F" xfId="23125"/>
    <cellStyle name="Note 2 4 3 3 4" xfId="7183"/>
    <cellStyle name="Note 2 4 3 3_4F" xfId="23126"/>
    <cellStyle name="Note 2 4 3 4" xfId="7184"/>
    <cellStyle name="Note 2 4 3 4 2" xfId="7185"/>
    <cellStyle name="Note 2 4 3 4 2 2" xfId="7186"/>
    <cellStyle name="Note 2 4 3 4 2 3" xfId="7187"/>
    <cellStyle name="Note 2 4 3 4 2_4F" xfId="23127"/>
    <cellStyle name="Note 2 4 3 4 3" xfId="7188"/>
    <cellStyle name="Note 2 4 3 4 3 2" xfId="7189"/>
    <cellStyle name="Note 2 4 3 4 3_4F" xfId="23128"/>
    <cellStyle name="Note 2 4 3 4 4" xfId="7190"/>
    <cellStyle name="Note 2 4 3 4_4F" xfId="23129"/>
    <cellStyle name="Note 2 4 3 5" xfId="7191"/>
    <cellStyle name="Note 2 4 3 5 2" xfId="7192"/>
    <cellStyle name="Note 2 4 3 5 2 2" xfId="7193"/>
    <cellStyle name="Note 2 4 3 5 2 3" xfId="7194"/>
    <cellStyle name="Note 2 4 3 5 2_4F" xfId="23130"/>
    <cellStyle name="Note 2 4 3 5 3" xfId="7195"/>
    <cellStyle name="Note 2 4 3 5 3 2" xfId="7196"/>
    <cellStyle name="Note 2 4 3 5 3_4F" xfId="23131"/>
    <cellStyle name="Note 2 4 3 5 4" xfId="7197"/>
    <cellStyle name="Note 2 4 3 5_4F" xfId="23132"/>
    <cellStyle name="Note 2 4 3 6" xfId="7198"/>
    <cellStyle name="Note 2 4 3 6 2" xfId="7199"/>
    <cellStyle name="Note 2 4 3 6 2 2" xfId="7200"/>
    <cellStyle name="Note 2 4 3 6 2 3" xfId="7201"/>
    <cellStyle name="Note 2 4 3 6 2_4F" xfId="23133"/>
    <cellStyle name="Note 2 4 3 6 3" xfId="7202"/>
    <cellStyle name="Note 2 4 3 6 3 2" xfId="7203"/>
    <cellStyle name="Note 2 4 3 6 3_4F" xfId="23134"/>
    <cellStyle name="Note 2 4 3 6 4" xfId="7204"/>
    <cellStyle name="Note 2 4 3 6_4F" xfId="23135"/>
    <cellStyle name="Note 2 4 3 7" xfId="7205"/>
    <cellStyle name="Note 2 4 3 7 2" xfId="7206"/>
    <cellStyle name="Note 2 4 3 7 3" xfId="7207"/>
    <cellStyle name="Note 2 4 3 7_4F" xfId="23136"/>
    <cellStyle name="Note 2 4 3 8" xfId="7208"/>
    <cellStyle name="Note 2 4 3 8 2" xfId="7209"/>
    <cellStyle name="Note 2 4 3 8_4F" xfId="23137"/>
    <cellStyle name="Note 2 4 3 9" xfId="7210"/>
    <cellStyle name="Note 2 4 3_4F" xfId="23138"/>
    <cellStyle name="Note 2 4 4" xfId="7211"/>
    <cellStyle name="Note 2 4 4 2" xfId="7212"/>
    <cellStyle name="Note 2 4 4 2 2" xfId="7213"/>
    <cellStyle name="Note 2 4 4 2 2 2" xfId="7214"/>
    <cellStyle name="Note 2 4 4 2 2 3" xfId="7215"/>
    <cellStyle name="Note 2 4 4 2 2_4F" xfId="23139"/>
    <cellStyle name="Note 2 4 4 2 3" xfId="7216"/>
    <cellStyle name="Note 2 4 4 2 3 2" xfId="7217"/>
    <cellStyle name="Note 2 4 4 2 3_4F" xfId="23140"/>
    <cellStyle name="Note 2 4 4 2 4" xfId="7218"/>
    <cellStyle name="Note 2 4 4 2_4F" xfId="23141"/>
    <cellStyle name="Note 2 4 4 3" xfId="7219"/>
    <cellStyle name="Note 2 4 4 3 2" xfId="7220"/>
    <cellStyle name="Note 2 4 4 3 2 2" xfId="7221"/>
    <cellStyle name="Note 2 4 4 3 2 3" xfId="7222"/>
    <cellStyle name="Note 2 4 4 3 2_4F" xfId="23142"/>
    <cellStyle name="Note 2 4 4 3 3" xfId="7223"/>
    <cellStyle name="Note 2 4 4 3 3 2" xfId="7224"/>
    <cellStyle name="Note 2 4 4 3 3_4F" xfId="23143"/>
    <cellStyle name="Note 2 4 4 3 4" xfId="7225"/>
    <cellStyle name="Note 2 4 4 3_4F" xfId="23144"/>
    <cellStyle name="Note 2 4 4 4" xfId="7226"/>
    <cellStyle name="Note 2 4 4 4 2" xfId="7227"/>
    <cellStyle name="Note 2 4 4 4 2 2" xfId="7228"/>
    <cellStyle name="Note 2 4 4 4 2 3" xfId="7229"/>
    <cellStyle name="Note 2 4 4 4 2_4F" xfId="23145"/>
    <cellStyle name="Note 2 4 4 4 3" xfId="7230"/>
    <cellStyle name="Note 2 4 4 4 3 2" xfId="7231"/>
    <cellStyle name="Note 2 4 4 4 3_4F" xfId="23146"/>
    <cellStyle name="Note 2 4 4 4 4" xfId="7232"/>
    <cellStyle name="Note 2 4 4 4_4F" xfId="23147"/>
    <cellStyle name="Note 2 4 4 5" xfId="7233"/>
    <cellStyle name="Note 2 4 4 5 2" xfId="7234"/>
    <cellStyle name="Note 2 4 4 5 2 2" xfId="7235"/>
    <cellStyle name="Note 2 4 4 5 2 3" xfId="7236"/>
    <cellStyle name="Note 2 4 4 5 2_4F" xfId="23148"/>
    <cellStyle name="Note 2 4 4 5 3" xfId="7237"/>
    <cellStyle name="Note 2 4 4 5 3 2" xfId="7238"/>
    <cellStyle name="Note 2 4 4 5 3_4F" xfId="23149"/>
    <cellStyle name="Note 2 4 4 5 4" xfId="7239"/>
    <cellStyle name="Note 2 4 4 5_4F" xfId="23150"/>
    <cellStyle name="Note 2 4 4 6" xfId="7240"/>
    <cellStyle name="Note 2 4 4 6 2" xfId="7241"/>
    <cellStyle name="Note 2 4 4 6 2 2" xfId="7242"/>
    <cellStyle name="Note 2 4 4 6 2 3" xfId="7243"/>
    <cellStyle name="Note 2 4 4 6 2_4F" xfId="23151"/>
    <cellStyle name="Note 2 4 4 6 3" xfId="7244"/>
    <cellStyle name="Note 2 4 4 6 3 2" xfId="7245"/>
    <cellStyle name="Note 2 4 4 6 3_4F" xfId="23152"/>
    <cellStyle name="Note 2 4 4 6 4" xfId="7246"/>
    <cellStyle name="Note 2 4 4 6_4F" xfId="23153"/>
    <cellStyle name="Note 2 4 4 7" xfId="7247"/>
    <cellStyle name="Note 2 4 4 7 2" xfId="7248"/>
    <cellStyle name="Note 2 4 4 7 3" xfId="7249"/>
    <cellStyle name="Note 2 4 4 7_4F" xfId="23154"/>
    <cellStyle name="Note 2 4 4 8" xfId="7250"/>
    <cellStyle name="Note 2 4 4 8 2" xfId="7251"/>
    <cellStyle name="Note 2 4 4 8_4F" xfId="23155"/>
    <cellStyle name="Note 2 4 4 9" xfId="7252"/>
    <cellStyle name="Note 2 4 4_4F" xfId="23156"/>
    <cellStyle name="Note 2 4 5" xfId="7253"/>
    <cellStyle name="Note 2 4 5 2" xfId="7254"/>
    <cellStyle name="Note 2 4 5 2 2" xfId="7255"/>
    <cellStyle name="Note 2 4 5 2 2 2" xfId="7256"/>
    <cellStyle name="Note 2 4 5 2 2 3" xfId="7257"/>
    <cellStyle name="Note 2 4 5 2 2_4F" xfId="23157"/>
    <cellStyle name="Note 2 4 5 2 3" xfId="7258"/>
    <cellStyle name="Note 2 4 5 2 3 2" xfId="7259"/>
    <cellStyle name="Note 2 4 5 2 3_4F" xfId="23158"/>
    <cellStyle name="Note 2 4 5 2 4" xfId="7260"/>
    <cellStyle name="Note 2 4 5 2_4F" xfId="23159"/>
    <cellStyle name="Note 2 4 5 3" xfId="7261"/>
    <cellStyle name="Note 2 4 5 3 2" xfId="7262"/>
    <cellStyle name="Note 2 4 5 3 2 2" xfId="7263"/>
    <cellStyle name="Note 2 4 5 3 2 3" xfId="7264"/>
    <cellStyle name="Note 2 4 5 3 2_4F" xfId="23160"/>
    <cellStyle name="Note 2 4 5 3 3" xfId="7265"/>
    <cellStyle name="Note 2 4 5 3 3 2" xfId="7266"/>
    <cellStyle name="Note 2 4 5 3 3_4F" xfId="23161"/>
    <cellStyle name="Note 2 4 5 3 4" xfId="7267"/>
    <cellStyle name="Note 2 4 5 3_4F" xfId="23162"/>
    <cellStyle name="Note 2 4 5 4" xfId="7268"/>
    <cellStyle name="Note 2 4 5 4 2" xfId="7269"/>
    <cellStyle name="Note 2 4 5 4 2 2" xfId="7270"/>
    <cellStyle name="Note 2 4 5 4 2 3" xfId="7271"/>
    <cellStyle name="Note 2 4 5 4 2_4F" xfId="23163"/>
    <cellStyle name="Note 2 4 5 4 3" xfId="7272"/>
    <cellStyle name="Note 2 4 5 4 3 2" xfId="7273"/>
    <cellStyle name="Note 2 4 5 4 3_4F" xfId="23164"/>
    <cellStyle name="Note 2 4 5 4 4" xfId="7274"/>
    <cellStyle name="Note 2 4 5 4_4F" xfId="23165"/>
    <cellStyle name="Note 2 4 5 5" xfId="7275"/>
    <cellStyle name="Note 2 4 5 5 2" xfId="7276"/>
    <cellStyle name="Note 2 4 5 5 2 2" xfId="7277"/>
    <cellStyle name="Note 2 4 5 5 2 3" xfId="7278"/>
    <cellStyle name="Note 2 4 5 5 2_4F" xfId="23166"/>
    <cellStyle name="Note 2 4 5 5 3" xfId="7279"/>
    <cellStyle name="Note 2 4 5 5 3 2" xfId="7280"/>
    <cellStyle name="Note 2 4 5 5 3_4F" xfId="23167"/>
    <cellStyle name="Note 2 4 5 5 4" xfId="7281"/>
    <cellStyle name="Note 2 4 5 5_4F" xfId="23168"/>
    <cellStyle name="Note 2 4 5 6" xfId="7282"/>
    <cellStyle name="Note 2 4 5 6 2" xfId="7283"/>
    <cellStyle name="Note 2 4 5 6 2 2" xfId="7284"/>
    <cellStyle name="Note 2 4 5 6 2 3" xfId="7285"/>
    <cellStyle name="Note 2 4 5 6 2_4F" xfId="23169"/>
    <cellStyle name="Note 2 4 5 6 3" xfId="7286"/>
    <cellStyle name="Note 2 4 5 6 3 2" xfId="7287"/>
    <cellStyle name="Note 2 4 5 6 3_4F" xfId="23170"/>
    <cellStyle name="Note 2 4 5 6 4" xfId="7288"/>
    <cellStyle name="Note 2 4 5 6_4F" xfId="23171"/>
    <cellStyle name="Note 2 4 5 7" xfId="7289"/>
    <cellStyle name="Note 2 4 5 7 2" xfId="7290"/>
    <cellStyle name="Note 2 4 5 7 3" xfId="7291"/>
    <cellStyle name="Note 2 4 5 7_4F" xfId="23172"/>
    <cellStyle name="Note 2 4 5 8" xfId="7292"/>
    <cellStyle name="Note 2 4 5 8 2" xfId="7293"/>
    <cellStyle name="Note 2 4 5 8_4F" xfId="23173"/>
    <cellStyle name="Note 2 4 5 9" xfId="7294"/>
    <cellStyle name="Note 2 4 5_4F" xfId="23174"/>
    <cellStyle name="Note 2 4 6" xfId="7295"/>
    <cellStyle name="Note 2 4 6 2" xfId="7296"/>
    <cellStyle name="Note 2 4 6 2 2" xfId="7297"/>
    <cellStyle name="Note 2 4 6 2 3" xfId="7298"/>
    <cellStyle name="Note 2 4 6 2_4F" xfId="23175"/>
    <cellStyle name="Note 2 4 6 3" xfId="7299"/>
    <cellStyle name="Note 2 4 6 3 2" xfId="7300"/>
    <cellStyle name="Note 2 4 6 3_4F" xfId="23176"/>
    <cellStyle name="Note 2 4 6 4" xfId="7301"/>
    <cellStyle name="Note 2 4 6_4F" xfId="23177"/>
    <cellStyle name="Note 2 4 7" xfId="7302"/>
    <cellStyle name="Note 2 4 7 2" xfId="7303"/>
    <cellStyle name="Note 2 4 7 2 2" xfId="7304"/>
    <cellStyle name="Note 2 4 7 2 3" xfId="7305"/>
    <cellStyle name="Note 2 4 7 2_4F" xfId="23178"/>
    <cellStyle name="Note 2 4 7 3" xfId="7306"/>
    <cellStyle name="Note 2 4 7 3 2" xfId="7307"/>
    <cellStyle name="Note 2 4 7 3_4F" xfId="23179"/>
    <cellStyle name="Note 2 4 7 4" xfId="7308"/>
    <cellStyle name="Note 2 4 7_4F" xfId="23180"/>
    <cellStyle name="Note 2 4 8" xfId="7309"/>
    <cellStyle name="Note 2 4 8 2" xfId="7310"/>
    <cellStyle name="Note 2 4 8 2 2" xfId="7311"/>
    <cellStyle name="Note 2 4 8 2 3" xfId="7312"/>
    <cellStyle name="Note 2 4 8 2_4F" xfId="23181"/>
    <cellStyle name="Note 2 4 8 3" xfId="7313"/>
    <cellStyle name="Note 2 4 8 3 2" xfId="7314"/>
    <cellStyle name="Note 2 4 8 3_4F" xfId="23182"/>
    <cellStyle name="Note 2 4 8 4" xfId="7315"/>
    <cellStyle name="Note 2 4 8_4F" xfId="23183"/>
    <cellStyle name="Note 2 4 9" xfId="7316"/>
    <cellStyle name="Note 2 4 9 2" xfId="7317"/>
    <cellStyle name="Note 2 4 9 2 2" xfId="7318"/>
    <cellStyle name="Note 2 4 9 2 3" xfId="7319"/>
    <cellStyle name="Note 2 4 9 2_4F" xfId="23184"/>
    <cellStyle name="Note 2 4 9 3" xfId="7320"/>
    <cellStyle name="Note 2 4 9 3 2" xfId="7321"/>
    <cellStyle name="Note 2 4 9 3_4F" xfId="23185"/>
    <cellStyle name="Note 2 4 9 4" xfId="7322"/>
    <cellStyle name="Note 2 4 9_4F" xfId="23186"/>
    <cellStyle name="Note 2 4_4F" xfId="23187"/>
    <cellStyle name="Note 2 5" xfId="7323"/>
    <cellStyle name="Note 2 5 10" xfId="7324"/>
    <cellStyle name="Note 2 5 10 2" xfId="7325"/>
    <cellStyle name="Note 2 5 10 2 2" xfId="7326"/>
    <cellStyle name="Note 2 5 10 2 3" xfId="7327"/>
    <cellStyle name="Note 2 5 10 2_4F" xfId="23188"/>
    <cellStyle name="Note 2 5 10 3" xfId="7328"/>
    <cellStyle name="Note 2 5 10 3 2" xfId="7329"/>
    <cellStyle name="Note 2 5 10 3_4F" xfId="23189"/>
    <cellStyle name="Note 2 5 10 4" xfId="7330"/>
    <cellStyle name="Note 2 5 10_4F" xfId="23190"/>
    <cellStyle name="Note 2 5 11" xfId="7331"/>
    <cellStyle name="Note 2 5 11 2" xfId="7332"/>
    <cellStyle name="Note 2 5 11 2 2" xfId="7333"/>
    <cellStyle name="Note 2 5 11 2 3" xfId="7334"/>
    <cellStyle name="Note 2 5 11 2_4F" xfId="23191"/>
    <cellStyle name="Note 2 5 11 3" xfId="7335"/>
    <cellStyle name="Note 2 5 11 3 2" xfId="7336"/>
    <cellStyle name="Note 2 5 11 3_4F" xfId="23192"/>
    <cellStyle name="Note 2 5 11 4" xfId="7337"/>
    <cellStyle name="Note 2 5 11_4F" xfId="23193"/>
    <cellStyle name="Note 2 5 12" xfId="7338"/>
    <cellStyle name="Note 2 5 12 2" xfId="7339"/>
    <cellStyle name="Note 2 5 12 3" xfId="7340"/>
    <cellStyle name="Note 2 5 12_4F" xfId="23194"/>
    <cellStyle name="Note 2 5 13" xfId="7341"/>
    <cellStyle name="Note 2 5 13 2" xfId="7342"/>
    <cellStyle name="Note 2 5 13_4F" xfId="23195"/>
    <cellStyle name="Note 2 5 14" xfId="7343"/>
    <cellStyle name="Note 2 5 15" xfId="23196"/>
    <cellStyle name="Note 2 5 16" xfId="23197"/>
    <cellStyle name="Note 2 5 17" xfId="23198"/>
    <cellStyle name="Note 2 5 18" xfId="23199"/>
    <cellStyle name="Note 2 5 19" xfId="23200"/>
    <cellStyle name="Note 2 5 2" xfId="7344"/>
    <cellStyle name="Note 2 5 2 10" xfId="23201"/>
    <cellStyle name="Note 2 5 2 11" xfId="23202"/>
    <cellStyle name="Note 2 5 2 12" xfId="23203"/>
    <cellStyle name="Note 2 5 2 13" xfId="23204"/>
    <cellStyle name="Note 2 5 2 14" xfId="23205"/>
    <cellStyle name="Note 2 5 2 15" xfId="23206"/>
    <cellStyle name="Note 2 5 2 16" xfId="23207"/>
    <cellStyle name="Note 2 5 2 17" xfId="23208"/>
    <cellStyle name="Note 2 5 2 18" xfId="23209"/>
    <cellStyle name="Note 2 5 2 19" xfId="23210"/>
    <cellStyle name="Note 2 5 2 2" xfId="7345"/>
    <cellStyle name="Note 2 5 2 2 2" xfId="7346"/>
    <cellStyle name="Note 2 5 2 2 2 2" xfId="7347"/>
    <cellStyle name="Note 2 5 2 2 2 3" xfId="7348"/>
    <cellStyle name="Note 2 5 2 2 2_4F" xfId="23211"/>
    <cellStyle name="Note 2 5 2 2 3" xfId="7349"/>
    <cellStyle name="Note 2 5 2 2 3 2" xfId="7350"/>
    <cellStyle name="Note 2 5 2 2 3_4F" xfId="23212"/>
    <cellStyle name="Note 2 5 2 2 4" xfId="7351"/>
    <cellStyle name="Note 2 5 2 2_4F" xfId="23213"/>
    <cellStyle name="Note 2 5 2 3" xfId="7352"/>
    <cellStyle name="Note 2 5 2 3 2" xfId="7353"/>
    <cellStyle name="Note 2 5 2 3 2 2" xfId="7354"/>
    <cellStyle name="Note 2 5 2 3 2 3" xfId="7355"/>
    <cellStyle name="Note 2 5 2 3 2_4F" xfId="23214"/>
    <cellStyle name="Note 2 5 2 3 3" xfId="7356"/>
    <cellStyle name="Note 2 5 2 3 3 2" xfId="7357"/>
    <cellStyle name="Note 2 5 2 3 3_4F" xfId="23215"/>
    <cellStyle name="Note 2 5 2 3 4" xfId="7358"/>
    <cellStyle name="Note 2 5 2 3_4F" xfId="23216"/>
    <cellStyle name="Note 2 5 2 4" xfId="7359"/>
    <cellStyle name="Note 2 5 2 4 2" xfId="7360"/>
    <cellStyle name="Note 2 5 2 4 2 2" xfId="7361"/>
    <cellStyle name="Note 2 5 2 4 2 3" xfId="7362"/>
    <cellStyle name="Note 2 5 2 4 2_4F" xfId="23217"/>
    <cellStyle name="Note 2 5 2 4 3" xfId="7363"/>
    <cellStyle name="Note 2 5 2 4 3 2" xfId="7364"/>
    <cellStyle name="Note 2 5 2 4 3_4F" xfId="23218"/>
    <cellStyle name="Note 2 5 2 4 4" xfId="7365"/>
    <cellStyle name="Note 2 5 2 4_4F" xfId="23219"/>
    <cellStyle name="Note 2 5 2 5" xfId="7366"/>
    <cellStyle name="Note 2 5 2 5 2" xfId="7367"/>
    <cellStyle name="Note 2 5 2 5 2 2" xfId="7368"/>
    <cellStyle name="Note 2 5 2 5 2 3" xfId="7369"/>
    <cellStyle name="Note 2 5 2 5 2_4F" xfId="23220"/>
    <cellStyle name="Note 2 5 2 5 3" xfId="7370"/>
    <cellStyle name="Note 2 5 2 5 3 2" xfId="7371"/>
    <cellStyle name="Note 2 5 2 5 3_4F" xfId="23221"/>
    <cellStyle name="Note 2 5 2 5 4" xfId="7372"/>
    <cellStyle name="Note 2 5 2 5_4F" xfId="23222"/>
    <cellStyle name="Note 2 5 2 6" xfId="7373"/>
    <cellStyle name="Note 2 5 2 6 2" xfId="7374"/>
    <cellStyle name="Note 2 5 2 6 2 2" xfId="7375"/>
    <cellStyle name="Note 2 5 2 6 2 3" xfId="7376"/>
    <cellStyle name="Note 2 5 2 6 2_4F" xfId="23223"/>
    <cellStyle name="Note 2 5 2 6 3" xfId="7377"/>
    <cellStyle name="Note 2 5 2 6 3 2" xfId="7378"/>
    <cellStyle name="Note 2 5 2 6 3_4F" xfId="23224"/>
    <cellStyle name="Note 2 5 2 6 4" xfId="7379"/>
    <cellStyle name="Note 2 5 2 6_4F" xfId="23225"/>
    <cellStyle name="Note 2 5 2 7" xfId="7380"/>
    <cellStyle name="Note 2 5 2 7 2" xfId="7381"/>
    <cellStyle name="Note 2 5 2 7 3" xfId="7382"/>
    <cellStyle name="Note 2 5 2 7_4F" xfId="23226"/>
    <cellStyle name="Note 2 5 2 8" xfId="7383"/>
    <cellStyle name="Note 2 5 2 8 2" xfId="7384"/>
    <cellStyle name="Note 2 5 2 8_4F" xfId="23227"/>
    <cellStyle name="Note 2 5 2 9" xfId="7385"/>
    <cellStyle name="Note 2 5 2_4F" xfId="23228"/>
    <cellStyle name="Note 2 5 20" xfId="23229"/>
    <cellStyle name="Note 2 5 21" xfId="23230"/>
    <cellStyle name="Note 2 5 22" xfId="23231"/>
    <cellStyle name="Note 2 5 23" xfId="23232"/>
    <cellStyle name="Note 2 5 24" xfId="23233"/>
    <cellStyle name="Note 2 5 25" xfId="23234"/>
    <cellStyle name="Note 2 5 3" xfId="7386"/>
    <cellStyle name="Note 2 5 3 10" xfId="23235"/>
    <cellStyle name="Note 2 5 3 11" xfId="23236"/>
    <cellStyle name="Note 2 5 3 12" xfId="23237"/>
    <cellStyle name="Note 2 5 3 13" xfId="23238"/>
    <cellStyle name="Note 2 5 3 14" xfId="23239"/>
    <cellStyle name="Note 2 5 3 15" xfId="23240"/>
    <cellStyle name="Note 2 5 3 16" xfId="23241"/>
    <cellStyle name="Note 2 5 3 17" xfId="23242"/>
    <cellStyle name="Note 2 5 3 18" xfId="23243"/>
    <cellStyle name="Note 2 5 3 19" xfId="23244"/>
    <cellStyle name="Note 2 5 3 2" xfId="7387"/>
    <cellStyle name="Note 2 5 3 2 2" xfId="7388"/>
    <cellStyle name="Note 2 5 3 2 2 2" xfId="7389"/>
    <cellStyle name="Note 2 5 3 2 2 3" xfId="7390"/>
    <cellStyle name="Note 2 5 3 2 2_4F" xfId="23245"/>
    <cellStyle name="Note 2 5 3 2 3" xfId="7391"/>
    <cellStyle name="Note 2 5 3 2 3 2" xfId="7392"/>
    <cellStyle name="Note 2 5 3 2 3_4F" xfId="23246"/>
    <cellStyle name="Note 2 5 3 2 4" xfId="7393"/>
    <cellStyle name="Note 2 5 3 2_4F" xfId="23247"/>
    <cellStyle name="Note 2 5 3 3" xfId="7394"/>
    <cellStyle name="Note 2 5 3 3 2" xfId="7395"/>
    <cellStyle name="Note 2 5 3 3 2 2" xfId="7396"/>
    <cellStyle name="Note 2 5 3 3 2 3" xfId="7397"/>
    <cellStyle name="Note 2 5 3 3 2_4F" xfId="23248"/>
    <cellStyle name="Note 2 5 3 3 3" xfId="7398"/>
    <cellStyle name="Note 2 5 3 3 3 2" xfId="7399"/>
    <cellStyle name="Note 2 5 3 3 3_4F" xfId="23249"/>
    <cellStyle name="Note 2 5 3 3 4" xfId="7400"/>
    <cellStyle name="Note 2 5 3 3_4F" xfId="23250"/>
    <cellStyle name="Note 2 5 3 4" xfId="7401"/>
    <cellStyle name="Note 2 5 3 4 2" xfId="7402"/>
    <cellStyle name="Note 2 5 3 4 2 2" xfId="7403"/>
    <cellStyle name="Note 2 5 3 4 2 3" xfId="7404"/>
    <cellStyle name="Note 2 5 3 4 2_4F" xfId="23251"/>
    <cellStyle name="Note 2 5 3 4 3" xfId="7405"/>
    <cellStyle name="Note 2 5 3 4 3 2" xfId="7406"/>
    <cellStyle name="Note 2 5 3 4 3_4F" xfId="23252"/>
    <cellStyle name="Note 2 5 3 4 4" xfId="7407"/>
    <cellStyle name="Note 2 5 3 4_4F" xfId="23253"/>
    <cellStyle name="Note 2 5 3 5" xfId="7408"/>
    <cellStyle name="Note 2 5 3 5 2" xfId="7409"/>
    <cellStyle name="Note 2 5 3 5 2 2" xfId="7410"/>
    <cellStyle name="Note 2 5 3 5 2 3" xfId="7411"/>
    <cellStyle name="Note 2 5 3 5 2_4F" xfId="23254"/>
    <cellStyle name="Note 2 5 3 5 3" xfId="7412"/>
    <cellStyle name="Note 2 5 3 5 3 2" xfId="7413"/>
    <cellStyle name="Note 2 5 3 5 3_4F" xfId="23255"/>
    <cellStyle name="Note 2 5 3 5 4" xfId="7414"/>
    <cellStyle name="Note 2 5 3 5_4F" xfId="23256"/>
    <cellStyle name="Note 2 5 3 6" xfId="7415"/>
    <cellStyle name="Note 2 5 3 6 2" xfId="7416"/>
    <cellStyle name="Note 2 5 3 6 2 2" xfId="7417"/>
    <cellStyle name="Note 2 5 3 6 2 3" xfId="7418"/>
    <cellStyle name="Note 2 5 3 6 2_4F" xfId="23257"/>
    <cellStyle name="Note 2 5 3 6 3" xfId="7419"/>
    <cellStyle name="Note 2 5 3 6 3 2" xfId="7420"/>
    <cellStyle name="Note 2 5 3 6 3_4F" xfId="23258"/>
    <cellStyle name="Note 2 5 3 6 4" xfId="7421"/>
    <cellStyle name="Note 2 5 3 6_4F" xfId="23259"/>
    <cellStyle name="Note 2 5 3 7" xfId="7422"/>
    <cellStyle name="Note 2 5 3 7 2" xfId="7423"/>
    <cellStyle name="Note 2 5 3 7 3" xfId="7424"/>
    <cellStyle name="Note 2 5 3 7_4F" xfId="23260"/>
    <cellStyle name="Note 2 5 3 8" xfId="7425"/>
    <cellStyle name="Note 2 5 3 8 2" xfId="7426"/>
    <cellStyle name="Note 2 5 3 8_4F" xfId="23261"/>
    <cellStyle name="Note 2 5 3 9" xfId="7427"/>
    <cellStyle name="Note 2 5 3_4F" xfId="23262"/>
    <cellStyle name="Note 2 5 4" xfId="7428"/>
    <cellStyle name="Note 2 5 4 2" xfId="7429"/>
    <cellStyle name="Note 2 5 4 2 2" xfId="7430"/>
    <cellStyle name="Note 2 5 4 2 2 2" xfId="7431"/>
    <cellStyle name="Note 2 5 4 2 2 3" xfId="7432"/>
    <cellStyle name="Note 2 5 4 2 2_4F" xfId="23263"/>
    <cellStyle name="Note 2 5 4 2 3" xfId="7433"/>
    <cellStyle name="Note 2 5 4 2 3 2" xfId="7434"/>
    <cellStyle name="Note 2 5 4 2 3_4F" xfId="23264"/>
    <cellStyle name="Note 2 5 4 2 4" xfId="7435"/>
    <cellStyle name="Note 2 5 4 2_4F" xfId="23265"/>
    <cellStyle name="Note 2 5 4 3" xfId="7436"/>
    <cellStyle name="Note 2 5 4 3 2" xfId="7437"/>
    <cellStyle name="Note 2 5 4 3 2 2" xfId="7438"/>
    <cellStyle name="Note 2 5 4 3 2 3" xfId="7439"/>
    <cellStyle name="Note 2 5 4 3 2_4F" xfId="23266"/>
    <cellStyle name="Note 2 5 4 3 3" xfId="7440"/>
    <cellStyle name="Note 2 5 4 3 3 2" xfId="7441"/>
    <cellStyle name="Note 2 5 4 3 3_4F" xfId="23267"/>
    <cellStyle name="Note 2 5 4 3 4" xfId="7442"/>
    <cellStyle name="Note 2 5 4 3_4F" xfId="23268"/>
    <cellStyle name="Note 2 5 4 4" xfId="7443"/>
    <cellStyle name="Note 2 5 4 4 2" xfId="7444"/>
    <cellStyle name="Note 2 5 4 4 2 2" xfId="7445"/>
    <cellStyle name="Note 2 5 4 4 2 3" xfId="7446"/>
    <cellStyle name="Note 2 5 4 4 2_4F" xfId="23269"/>
    <cellStyle name="Note 2 5 4 4 3" xfId="7447"/>
    <cellStyle name="Note 2 5 4 4 3 2" xfId="7448"/>
    <cellStyle name="Note 2 5 4 4 3_4F" xfId="23270"/>
    <cellStyle name="Note 2 5 4 4 4" xfId="7449"/>
    <cellStyle name="Note 2 5 4 4_4F" xfId="23271"/>
    <cellStyle name="Note 2 5 4 5" xfId="7450"/>
    <cellStyle name="Note 2 5 4 5 2" xfId="7451"/>
    <cellStyle name="Note 2 5 4 5 2 2" xfId="7452"/>
    <cellStyle name="Note 2 5 4 5 2 3" xfId="7453"/>
    <cellStyle name="Note 2 5 4 5 2_4F" xfId="23272"/>
    <cellStyle name="Note 2 5 4 5 3" xfId="7454"/>
    <cellStyle name="Note 2 5 4 5 3 2" xfId="7455"/>
    <cellStyle name="Note 2 5 4 5 3_4F" xfId="23273"/>
    <cellStyle name="Note 2 5 4 5 4" xfId="7456"/>
    <cellStyle name="Note 2 5 4 5_4F" xfId="23274"/>
    <cellStyle name="Note 2 5 4 6" xfId="7457"/>
    <cellStyle name="Note 2 5 4 6 2" xfId="7458"/>
    <cellStyle name="Note 2 5 4 6 2 2" xfId="7459"/>
    <cellStyle name="Note 2 5 4 6 2 3" xfId="7460"/>
    <cellStyle name="Note 2 5 4 6 2_4F" xfId="23275"/>
    <cellStyle name="Note 2 5 4 6 3" xfId="7461"/>
    <cellStyle name="Note 2 5 4 6 3 2" xfId="7462"/>
    <cellStyle name="Note 2 5 4 6 3_4F" xfId="23276"/>
    <cellStyle name="Note 2 5 4 6 4" xfId="7463"/>
    <cellStyle name="Note 2 5 4 6_4F" xfId="23277"/>
    <cellStyle name="Note 2 5 4 7" xfId="7464"/>
    <cellStyle name="Note 2 5 4 7 2" xfId="7465"/>
    <cellStyle name="Note 2 5 4 7 3" xfId="7466"/>
    <cellStyle name="Note 2 5 4 7_4F" xfId="23278"/>
    <cellStyle name="Note 2 5 4 8" xfId="7467"/>
    <cellStyle name="Note 2 5 4 8 2" xfId="7468"/>
    <cellStyle name="Note 2 5 4 8_4F" xfId="23279"/>
    <cellStyle name="Note 2 5 4 9" xfId="7469"/>
    <cellStyle name="Note 2 5 4_4F" xfId="23280"/>
    <cellStyle name="Note 2 5 5" xfId="7470"/>
    <cellStyle name="Note 2 5 5 2" xfId="7471"/>
    <cellStyle name="Note 2 5 5 2 2" xfId="7472"/>
    <cellStyle name="Note 2 5 5 2 2 2" xfId="7473"/>
    <cellStyle name="Note 2 5 5 2 2 3" xfId="7474"/>
    <cellStyle name="Note 2 5 5 2 2_4F" xfId="23281"/>
    <cellStyle name="Note 2 5 5 2 3" xfId="7475"/>
    <cellStyle name="Note 2 5 5 2 3 2" xfId="7476"/>
    <cellStyle name="Note 2 5 5 2 3_4F" xfId="23282"/>
    <cellStyle name="Note 2 5 5 2 4" xfId="7477"/>
    <cellStyle name="Note 2 5 5 2_4F" xfId="23283"/>
    <cellStyle name="Note 2 5 5 3" xfId="7478"/>
    <cellStyle name="Note 2 5 5 3 2" xfId="7479"/>
    <cellStyle name="Note 2 5 5 3 2 2" xfId="7480"/>
    <cellStyle name="Note 2 5 5 3 2 3" xfId="7481"/>
    <cellStyle name="Note 2 5 5 3 2_4F" xfId="23284"/>
    <cellStyle name="Note 2 5 5 3 3" xfId="7482"/>
    <cellStyle name="Note 2 5 5 3 3 2" xfId="7483"/>
    <cellStyle name="Note 2 5 5 3 3_4F" xfId="23285"/>
    <cellStyle name="Note 2 5 5 3 4" xfId="7484"/>
    <cellStyle name="Note 2 5 5 3_4F" xfId="23286"/>
    <cellStyle name="Note 2 5 5 4" xfId="7485"/>
    <cellStyle name="Note 2 5 5 4 2" xfId="7486"/>
    <cellStyle name="Note 2 5 5 4 2 2" xfId="7487"/>
    <cellStyle name="Note 2 5 5 4 2 3" xfId="7488"/>
    <cellStyle name="Note 2 5 5 4 2_4F" xfId="23287"/>
    <cellStyle name="Note 2 5 5 4 3" xfId="7489"/>
    <cellStyle name="Note 2 5 5 4 3 2" xfId="7490"/>
    <cellStyle name="Note 2 5 5 4 3_4F" xfId="23288"/>
    <cellStyle name="Note 2 5 5 4 4" xfId="7491"/>
    <cellStyle name="Note 2 5 5 4_4F" xfId="23289"/>
    <cellStyle name="Note 2 5 5 5" xfId="7492"/>
    <cellStyle name="Note 2 5 5 5 2" xfId="7493"/>
    <cellStyle name="Note 2 5 5 5 2 2" xfId="7494"/>
    <cellStyle name="Note 2 5 5 5 2 3" xfId="7495"/>
    <cellStyle name="Note 2 5 5 5 2_4F" xfId="23290"/>
    <cellStyle name="Note 2 5 5 5 3" xfId="7496"/>
    <cellStyle name="Note 2 5 5 5 3 2" xfId="7497"/>
    <cellStyle name="Note 2 5 5 5 3_4F" xfId="23291"/>
    <cellStyle name="Note 2 5 5 5 4" xfId="7498"/>
    <cellStyle name="Note 2 5 5 5_4F" xfId="23292"/>
    <cellStyle name="Note 2 5 5 6" xfId="7499"/>
    <cellStyle name="Note 2 5 5 6 2" xfId="7500"/>
    <cellStyle name="Note 2 5 5 6 2 2" xfId="7501"/>
    <cellStyle name="Note 2 5 5 6 2 3" xfId="7502"/>
    <cellStyle name="Note 2 5 5 6 2_4F" xfId="23293"/>
    <cellStyle name="Note 2 5 5 6 3" xfId="7503"/>
    <cellStyle name="Note 2 5 5 6 3 2" xfId="7504"/>
    <cellStyle name="Note 2 5 5 6 3_4F" xfId="23294"/>
    <cellStyle name="Note 2 5 5 6 4" xfId="7505"/>
    <cellStyle name="Note 2 5 5 6_4F" xfId="23295"/>
    <cellStyle name="Note 2 5 5 7" xfId="7506"/>
    <cellStyle name="Note 2 5 5 7 2" xfId="7507"/>
    <cellStyle name="Note 2 5 5 7 3" xfId="7508"/>
    <cellStyle name="Note 2 5 5 7_4F" xfId="23296"/>
    <cellStyle name="Note 2 5 5 8" xfId="7509"/>
    <cellStyle name="Note 2 5 5 8 2" xfId="7510"/>
    <cellStyle name="Note 2 5 5 8_4F" xfId="23297"/>
    <cellStyle name="Note 2 5 5 9" xfId="7511"/>
    <cellStyle name="Note 2 5 5_4F" xfId="23298"/>
    <cellStyle name="Note 2 5 6" xfId="7512"/>
    <cellStyle name="Note 2 5 6 2" xfId="7513"/>
    <cellStyle name="Note 2 5 6 2 2" xfId="7514"/>
    <cellStyle name="Note 2 5 6 2 3" xfId="7515"/>
    <cellStyle name="Note 2 5 6 2_4F" xfId="23299"/>
    <cellStyle name="Note 2 5 6 3" xfId="7516"/>
    <cellStyle name="Note 2 5 6 3 2" xfId="7517"/>
    <cellStyle name="Note 2 5 6 3_4F" xfId="23300"/>
    <cellStyle name="Note 2 5 6 4" xfId="7518"/>
    <cellStyle name="Note 2 5 6_4F" xfId="23301"/>
    <cellStyle name="Note 2 5 7" xfId="7519"/>
    <cellStyle name="Note 2 5 7 2" xfId="7520"/>
    <cellStyle name="Note 2 5 7 2 2" xfId="7521"/>
    <cellStyle name="Note 2 5 7 2 3" xfId="7522"/>
    <cellStyle name="Note 2 5 7 2_4F" xfId="23302"/>
    <cellStyle name="Note 2 5 7 3" xfId="7523"/>
    <cellStyle name="Note 2 5 7 3 2" xfId="7524"/>
    <cellStyle name="Note 2 5 7 3_4F" xfId="23303"/>
    <cellStyle name="Note 2 5 7 4" xfId="7525"/>
    <cellStyle name="Note 2 5 7_4F" xfId="23304"/>
    <cellStyle name="Note 2 5 8" xfId="7526"/>
    <cellStyle name="Note 2 5 8 2" xfId="7527"/>
    <cellStyle name="Note 2 5 8 2 2" xfId="7528"/>
    <cellStyle name="Note 2 5 8 2 3" xfId="7529"/>
    <cellStyle name="Note 2 5 8 2_4F" xfId="23305"/>
    <cellStyle name="Note 2 5 8 3" xfId="7530"/>
    <cellStyle name="Note 2 5 8 3 2" xfId="7531"/>
    <cellStyle name="Note 2 5 8 3_4F" xfId="23306"/>
    <cellStyle name="Note 2 5 8 4" xfId="7532"/>
    <cellStyle name="Note 2 5 8_4F" xfId="23307"/>
    <cellStyle name="Note 2 5 9" xfId="7533"/>
    <cellStyle name="Note 2 5 9 2" xfId="7534"/>
    <cellStyle name="Note 2 5 9 2 2" xfId="7535"/>
    <cellStyle name="Note 2 5 9 2 3" xfId="7536"/>
    <cellStyle name="Note 2 5 9 2_4F" xfId="23308"/>
    <cellStyle name="Note 2 5 9 3" xfId="7537"/>
    <cellStyle name="Note 2 5 9 3 2" xfId="7538"/>
    <cellStyle name="Note 2 5 9 3_4F" xfId="23309"/>
    <cellStyle name="Note 2 5 9 4" xfId="7539"/>
    <cellStyle name="Note 2 5 9_4F" xfId="23310"/>
    <cellStyle name="Note 2 5_4F" xfId="23311"/>
    <cellStyle name="Note 2 6" xfId="7540"/>
    <cellStyle name="Note 2 6 10" xfId="7541"/>
    <cellStyle name="Note 2 6 10 2" xfId="7542"/>
    <cellStyle name="Note 2 6 10 2 2" xfId="7543"/>
    <cellStyle name="Note 2 6 10 2 3" xfId="7544"/>
    <cellStyle name="Note 2 6 10 2_4F" xfId="23312"/>
    <cellStyle name="Note 2 6 10 3" xfId="7545"/>
    <cellStyle name="Note 2 6 10 3 2" xfId="7546"/>
    <cellStyle name="Note 2 6 10 3_4F" xfId="23313"/>
    <cellStyle name="Note 2 6 10 4" xfId="7547"/>
    <cellStyle name="Note 2 6 10_4F" xfId="23314"/>
    <cellStyle name="Note 2 6 11" xfId="7548"/>
    <cellStyle name="Note 2 6 11 2" xfId="7549"/>
    <cellStyle name="Note 2 6 11 2 2" xfId="7550"/>
    <cellStyle name="Note 2 6 11 2 3" xfId="7551"/>
    <cellStyle name="Note 2 6 11 2_4F" xfId="23315"/>
    <cellStyle name="Note 2 6 11 3" xfId="7552"/>
    <cellStyle name="Note 2 6 11 3 2" xfId="7553"/>
    <cellStyle name="Note 2 6 11 3_4F" xfId="23316"/>
    <cellStyle name="Note 2 6 11 4" xfId="7554"/>
    <cellStyle name="Note 2 6 11_4F" xfId="23317"/>
    <cellStyle name="Note 2 6 12" xfId="7555"/>
    <cellStyle name="Note 2 6 12 2" xfId="7556"/>
    <cellStyle name="Note 2 6 12 3" xfId="7557"/>
    <cellStyle name="Note 2 6 12_4F" xfId="23318"/>
    <cellStyle name="Note 2 6 13" xfId="7558"/>
    <cellStyle name="Note 2 6 13 2" xfId="7559"/>
    <cellStyle name="Note 2 6 13_4F" xfId="23319"/>
    <cellStyle name="Note 2 6 14" xfId="7560"/>
    <cellStyle name="Note 2 6 15" xfId="23320"/>
    <cellStyle name="Note 2 6 16" xfId="23321"/>
    <cellStyle name="Note 2 6 17" xfId="23322"/>
    <cellStyle name="Note 2 6 18" xfId="23323"/>
    <cellStyle name="Note 2 6 19" xfId="23324"/>
    <cellStyle name="Note 2 6 2" xfId="7561"/>
    <cellStyle name="Note 2 6 2 10" xfId="23325"/>
    <cellStyle name="Note 2 6 2 11" xfId="23326"/>
    <cellStyle name="Note 2 6 2 12" xfId="23327"/>
    <cellStyle name="Note 2 6 2 13" xfId="23328"/>
    <cellStyle name="Note 2 6 2 14" xfId="23329"/>
    <cellStyle name="Note 2 6 2 15" xfId="23330"/>
    <cellStyle name="Note 2 6 2 16" xfId="23331"/>
    <cellStyle name="Note 2 6 2 17" xfId="23332"/>
    <cellStyle name="Note 2 6 2 18" xfId="23333"/>
    <cellStyle name="Note 2 6 2 19" xfId="23334"/>
    <cellStyle name="Note 2 6 2 2" xfId="7562"/>
    <cellStyle name="Note 2 6 2 2 2" xfId="7563"/>
    <cellStyle name="Note 2 6 2 2 2 2" xfId="7564"/>
    <cellStyle name="Note 2 6 2 2 2 3" xfId="7565"/>
    <cellStyle name="Note 2 6 2 2 2_4F" xfId="23335"/>
    <cellStyle name="Note 2 6 2 2 3" xfId="7566"/>
    <cellStyle name="Note 2 6 2 2 3 2" xfId="7567"/>
    <cellStyle name="Note 2 6 2 2 3_4F" xfId="23336"/>
    <cellStyle name="Note 2 6 2 2 4" xfId="7568"/>
    <cellStyle name="Note 2 6 2 2_4F" xfId="23337"/>
    <cellStyle name="Note 2 6 2 3" xfId="7569"/>
    <cellStyle name="Note 2 6 2 3 2" xfId="7570"/>
    <cellStyle name="Note 2 6 2 3 2 2" xfId="7571"/>
    <cellStyle name="Note 2 6 2 3 2 3" xfId="7572"/>
    <cellStyle name="Note 2 6 2 3 2_4F" xfId="23338"/>
    <cellStyle name="Note 2 6 2 3 3" xfId="7573"/>
    <cellStyle name="Note 2 6 2 3 3 2" xfId="7574"/>
    <cellStyle name="Note 2 6 2 3 3_4F" xfId="23339"/>
    <cellStyle name="Note 2 6 2 3 4" xfId="7575"/>
    <cellStyle name="Note 2 6 2 3_4F" xfId="23340"/>
    <cellStyle name="Note 2 6 2 4" xfId="7576"/>
    <cellStyle name="Note 2 6 2 4 2" xfId="7577"/>
    <cellStyle name="Note 2 6 2 4 2 2" xfId="7578"/>
    <cellStyle name="Note 2 6 2 4 2 3" xfId="7579"/>
    <cellStyle name="Note 2 6 2 4 2_4F" xfId="23341"/>
    <cellStyle name="Note 2 6 2 4 3" xfId="7580"/>
    <cellStyle name="Note 2 6 2 4 3 2" xfId="7581"/>
    <cellStyle name="Note 2 6 2 4 3_4F" xfId="23342"/>
    <cellStyle name="Note 2 6 2 4 4" xfId="7582"/>
    <cellStyle name="Note 2 6 2 4_4F" xfId="23343"/>
    <cellStyle name="Note 2 6 2 5" xfId="7583"/>
    <cellStyle name="Note 2 6 2 5 2" xfId="7584"/>
    <cellStyle name="Note 2 6 2 5 2 2" xfId="7585"/>
    <cellStyle name="Note 2 6 2 5 2 3" xfId="7586"/>
    <cellStyle name="Note 2 6 2 5 2_4F" xfId="23344"/>
    <cellStyle name="Note 2 6 2 5 3" xfId="7587"/>
    <cellStyle name="Note 2 6 2 5 3 2" xfId="7588"/>
    <cellStyle name="Note 2 6 2 5 3_4F" xfId="23345"/>
    <cellStyle name="Note 2 6 2 5 4" xfId="7589"/>
    <cellStyle name="Note 2 6 2 5_4F" xfId="23346"/>
    <cellStyle name="Note 2 6 2 6" xfId="7590"/>
    <cellStyle name="Note 2 6 2 6 2" xfId="7591"/>
    <cellStyle name="Note 2 6 2 6 2 2" xfId="7592"/>
    <cellStyle name="Note 2 6 2 6 2 3" xfId="7593"/>
    <cellStyle name="Note 2 6 2 6 2_4F" xfId="23347"/>
    <cellStyle name="Note 2 6 2 6 3" xfId="7594"/>
    <cellStyle name="Note 2 6 2 6 3 2" xfId="7595"/>
    <cellStyle name="Note 2 6 2 6 3_4F" xfId="23348"/>
    <cellStyle name="Note 2 6 2 6 4" xfId="7596"/>
    <cellStyle name="Note 2 6 2 6_4F" xfId="23349"/>
    <cellStyle name="Note 2 6 2 7" xfId="7597"/>
    <cellStyle name="Note 2 6 2 7 2" xfId="7598"/>
    <cellStyle name="Note 2 6 2 7 3" xfId="7599"/>
    <cellStyle name="Note 2 6 2 7_4F" xfId="23350"/>
    <cellStyle name="Note 2 6 2 8" xfId="7600"/>
    <cellStyle name="Note 2 6 2 8 2" xfId="7601"/>
    <cellStyle name="Note 2 6 2 8_4F" xfId="23351"/>
    <cellStyle name="Note 2 6 2 9" xfId="7602"/>
    <cellStyle name="Note 2 6 2_4F" xfId="23352"/>
    <cellStyle name="Note 2 6 20" xfId="23353"/>
    <cellStyle name="Note 2 6 21" xfId="23354"/>
    <cellStyle name="Note 2 6 22" xfId="23355"/>
    <cellStyle name="Note 2 6 23" xfId="23356"/>
    <cellStyle name="Note 2 6 24" xfId="23357"/>
    <cellStyle name="Note 2 6 25" xfId="23358"/>
    <cellStyle name="Note 2 6 3" xfId="7603"/>
    <cellStyle name="Note 2 6 3 10" xfId="23359"/>
    <cellStyle name="Note 2 6 3 11" xfId="23360"/>
    <cellStyle name="Note 2 6 3 12" xfId="23361"/>
    <cellStyle name="Note 2 6 3 13" xfId="23362"/>
    <cellStyle name="Note 2 6 3 14" xfId="23363"/>
    <cellStyle name="Note 2 6 3 15" xfId="23364"/>
    <cellStyle name="Note 2 6 3 16" xfId="23365"/>
    <cellStyle name="Note 2 6 3 17" xfId="23366"/>
    <cellStyle name="Note 2 6 3 18" xfId="23367"/>
    <cellStyle name="Note 2 6 3 19" xfId="23368"/>
    <cellStyle name="Note 2 6 3 2" xfId="7604"/>
    <cellStyle name="Note 2 6 3 2 2" xfId="7605"/>
    <cellStyle name="Note 2 6 3 2 2 2" xfId="7606"/>
    <cellStyle name="Note 2 6 3 2 2 3" xfId="7607"/>
    <cellStyle name="Note 2 6 3 2 2_4F" xfId="23369"/>
    <cellStyle name="Note 2 6 3 2 3" xfId="7608"/>
    <cellStyle name="Note 2 6 3 2 3 2" xfId="7609"/>
    <cellStyle name="Note 2 6 3 2 3_4F" xfId="23370"/>
    <cellStyle name="Note 2 6 3 2 4" xfId="7610"/>
    <cellStyle name="Note 2 6 3 2_4F" xfId="23371"/>
    <cellStyle name="Note 2 6 3 3" xfId="7611"/>
    <cellStyle name="Note 2 6 3 3 2" xfId="7612"/>
    <cellStyle name="Note 2 6 3 3 2 2" xfId="7613"/>
    <cellStyle name="Note 2 6 3 3 2 3" xfId="7614"/>
    <cellStyle name="Note 2 6 3 3 2_4F" xfId="23372"/>
    <cellStyle name="Note 2 6 3 3 3" xfId="7615"/>
    <cellStyle name="Note 2 6 3 3 3 2" xfId="7616"/>
    <cellStyle name="Note 2 6 3 3 3_4F" xfId="23373"/>
    <cellStyle name="Note 2 6 3 3 4" xfId="7617"/>
    <cellStyle name="Note 2 6 3 3_4F" xfId="23374"/>
    <cellStyle name="Note 2 6 3 4" xfId="7618"/>
    <cellStyle name="Note 2 6 3 4 2" xfId="7619"/>
    <cellStyle name="Note 2 6 3 4 2 2" xfId="7620"/>
    <cellStyle name="Note 2 6 3 4 2 3" xfId="7621"/>
    <cellStyle name="Note 2 6 3 4 2_4F" xfId="23375"/>
    <cellStyle name="Note 2 6 3 4 3" xfId="7622"/>
    <cellStyle name="Note 2 6 3 4 3 2" xfId="7623"/>
    <cellStyle name="Note 2 6 3 4 3_4F" xfId="23376"/>
    <cellStyle name="Note 2 6 3 4 4" xfId="7624"/>
    <cellStyle name="Note 2 6 3 4_4F" xfId="23377"/>
    <cellStyle name="Note 2 6 3 5" xfId="7625"/>
    <cellStyle name="Note 2 6 3 5 2" xfId="7626"/>
    <cellStyle name="Note 2 6 3 5 2 2" xfId="7627"/>
    <cellStyle name="Note 2 6 3 5 2 3" xfId="7628"/>
    <cellStyle name="Note 2 6 3 5 2_4F" xfId="23378"/>
    <cellStyle name="Note 2 6 3 5 3" xfId="7629"/>
    <cellStyle name="Note 2 6 3 5 3 2" xfId="7630"/>
    <cellStyle name="Note 2 6 3 5 3_4F" xfId="23379"/>
    <cellStyle name="Note 2 6 3 5 4" xfId="7631"/>
    <cellStyle name="Note 2 6 3 5_4F" xfId="23380"/>
    <cellStyle name="Note 2 6 3 6" xfId="7632"/>
    <cellStyle name="Note 2 6 3 6 2" xfId="7633"/>
    <cellStyle name="Note 2 6 3 6 2 2" xfId="7634"/>
    <cellStyle name="Note 2 6 3 6 2 3" xfId="7635"/>
    <cellStyle name="Note 2 6 3 6 2_4F" xfId="23381"/>
    <cellStyle name="Note 2 6 3 6 3" xfId="7636"/>
    <cellStyle name="Note 2 6 3 6 3 2" xfId="7637"/>
    <cellStyle name="Note 2 6 3 6 3_4F" xfId="23382"/>
    <cellStyle name="Note 2 6 3 6 4" xfId="7638"/>
    <cellStyle name="Note 2 6 3 6_4F" xfId="23383"/>
    <cellStyle name="Note 2 6 3 7" xfId="7639"/>
    <cellStyle name="Note 2 6 3 7 2" xfId="7640"/>
    <cellStyle name="Note 2 6 3 7 3" xfId="7641"/>
    <cellStyle name="Note 2 6 3 7_4F" xfId="23384"/>
    <cellStyle name="Note 2 6 3 8" xfId="7642"/>
    <cellStyle name="Note 2 6 3 8 2" xfId="7643"/>
    <cellStyle name="Note 2 6 3 8_4F" xfId="23385"/>
    <cellStyle name="Note 2 6 3 9" xfId="7644"/>
    <cellStyle name="Note 2 6 3_4F" xfId="23386"/>
    <cellStyle name="Note 2 6 4" xfId="7645"/>
    <cellStyle name="Note 2 6 4 2" xfId="7646"/>
    <cellStyle name="Note 2 6 4 2 2" xfId="7647"/>
    <cellStyle name="Note 2 6 4 2 2 2" xfId="7648"/>
    <cellStyle name="Note 2 6 4 2 2 3" xfId="7649"/>
    <cellStyle name="Note 2 6 4 2 2_4F" xfId="23387"/>
    <cellStyle name="Note 2 6 4 2 3" xfId="7650"/>
    <cellStyle name="Note 2 6 4 2 3 2" xfId="7651"/>
    <cellStyle name="Note 2 6 4 2 3_4F" xfId="23388"/>
    <cellStyle name="Note 2 6 4 2 4" xfId="7652"/>
    <cellStyle name="Note 2 6 4 2_4F" xfId="23389"/>
    <cellStyle name="Note 2 6 4 3" xfId="7653"/>
    <cellStyle name="Note 2 6 4 3 2" xfId="7654"/>
    <cellStyle name="Note 2 6 4 3 2 2" xfId="7655"/>
    <cellStyle name="Note 2 6 4 3 2 3" xfId="7656"/>
    <cellStyle name="Note 2 6 4 3 2_4F" xfId="23390"/>
    <cellStyle name="Note 2 6 4 3 3" xfId="7657"/>
    <cellStyle name="Note 2 6 4 3 3 2" xfId="7658"/>
    <cellStyle name="Note 2 6 4 3 3_4F" xfId="23391"/>
    <cellStyle name="Note 2 6 4 3 4" xfId="7659"/>
    <cellStyle name="Note 2 6 4 3_4F" xfId="23392"/>
    <cellStyle name="Note 2 6 4 4" xfId="7660"/>
    <cellStyle name="Note 2 6 4 4 2" xfId="7661"/>
    <cellStyle name="Note 2 6 4 4 2 2" xfId="7662"/>
    <cellStyle name="Note 2 6 4 4 2 3" xfId="7663"/>
    <cellStyle name="Note 2 6 4 4 2_4F" xfId="23393"/>
    <cellStyle name="Note 2 6 4 4 3" xfId="7664"/>
    <cellStyle name="Note 2 6 4 4 3 2" xfId="7665"/>
    <cellStyle name="Note 2 6 4 4 3_4F" xfId="23394"/>
    <cellStyle name="Note 2 6 4 4 4" xfId="7666"/>
    <cellStyle name="Note 2 6 4 4_4F" xfId="23395"/>
    <cellStyle name="Note 2 6 4 5" xfId="7667"/>
    <cellStyle name="Note 2 6 4 5 2" xfId="7668"/>
    <cellStyle name="Note 2 6 4 5 2 2" xfId="7669"/>
    <cellStyle name="Note 2 6 4 5 2 3" xfId="7670"/>
    <cellStyle name="Note 2 6 4 5 2_4F" xfId="23396"/>
    <cellStyle name="Note 2 6 4 5 3" xfId="7671"/>
    <cellStyle name="Note 2 6 4 5 3 2" xfId="7672"/>
    <cellStyle name="Note 2 6 4 5 3_4F" xfId="23397"/>
    <cellStyle name="Note 2 6 4 5 4" xfId="7673"/>
    <cellStyle name="Note 2 6 4 5_4F" xfId="23398"/>
    <cellStyle name="Note 2 6 4 6" xfId="7674"/>
    <cellStyle name="Note 2 6 4 6 2" xfId="7675"/>
    <cellStyle name="Note 2 6 4 6 2 2" xfId="7676"/>
    <cellStyle name="Note 2 6 4 6 2 3" xfId="7677"/>
    <cellStyle name="Note 2 6 4 6 2_4F" xfId="23399"/>
    <cellStyle name="Note 2 6 4 6 3" xfId="7678"/>
    <cellStyle name="Note 2 6 4 6 3 2" xfId="7679"/>
    <cellStyle name="Note 2 6 4 6 3_4F" xfId="23400"/>
    <cellStyle name="Note 2 6 4 6 4" xfId="7680"/>
    <cellStyle name="Note 2 6 4 6_4F" xfId="23401"/>
    <cellStyle name="Note 2 6 4 7" xfId="7681"/>
    <cellStyle name="Note 2 6 4 7 2" xfId="7682"/>
    <cellStyle name="Note 2 6 4 7 3" xfId="7683"/>
    <cellStyle name="Note 2 6 4 7_4F" xfId="23402"/>
    <cellStyle name="Note 2 6 4 8" xfId="7684"/>
    <cellStyle name="Note 2 6 4 8 2" xfId="7685"/>
    <cellStyle name="Note 2 6 4 8_4F" xfId="23403"/>
    <cellStyle name="Note 2 6 4 9" xfId="7686"/>
    <cellStyle name="Note 2 6 4_4F" xfId="23404"/>
    <cellStyle name="Note 2 6 5" xfId="7687"/>
    <cellStyle name="Note 2 6 5 2" xfId="7688"/>
    <cellStyle name="Note 2 6 5 2 2" xfId="7689"/>
    <cellStyle name="Note 2 6 5 2 2 2" xfId="7690"/>
    <cellStyle name="Note 2 6 5 2 2 3" xfId="7691"/>
    <cellStyle name="Note 2 6 5 2 2_4F" xfId="23405"/>
    <cellStyle name="Note 2 6 5 2 3" xfId="7692"/>
    <cellStyle name="Note 2 6 5 2 3 2" xfId="7693"/>
    <cellStyle name="Note 2 6 5 2 3_4F" xfId="23406"/>
    <cellStyle name="Note 2 6 5 2 4" xfId="7694"/>
    <cellStyle name="Note 2 6 5 2_4F" xfId="23407"/>
    <cellStyle name="Note 2 6 5 3" xfId="7695"/>
    <cellStyle name="Note 2 6 5 3 2" xfId="7696"/>
    <cellStyle name="Note 2 6 5 3 2 2" xfId="7697"/>
    <cellStyle name="Note 2 6 5 3 2 3" xfId="7698"/>
    <cellStyle name="Note 2 6 5 3 2_4F" xfId="23408"/>
    <cellStyle name="Note 2 6 5 3 3" xfId="7699"/>
    <cellStyle name="Note 2 6 5 3 3 2" xfId="7700"/>
    <cellStyle name="Note 2 6 5 3 3_4F" xfId="23409"/>
    <cellStyle name="Note 2 6 5 3 4" xfId="7701"/>
    <cellStyle name="Note 2 6 5 3_4F" xfId="23410"/>
    <cellStyle name="Note 2 6 5 4" xfId="7702"/>
    <cellStyle name="Note 2 6 5 4 2" xfId="7703"/>
    <cellStyle name="Note 2 6 5 4 2 2" xfId="7704"/>
    <cellStyle name="Note 2 6 5 4 2 3" xfId="7705"/>
    <cellStyle name="Note 2 6 5 4 2_4F" xfId="23411"/>
    <cellStyle name="Note 2 6 5 4 3" xfId="7706"/>
    <cellStyle name="Note 2 6 5 4 3 2" xfId="7707"/>
    <cellStyle name="Note 2 6 5 4 3_4F" xfId="23412"/>
    <cellStyle name="Note 2 6 5 4 4" xfId="7708"/>
    <cellStyle name="Note 2 6 5 4_4F" xfId="23413"/>
    <cellStyle name="Note 2 6 5 5" xfId="7709"/>
    <cellStyle name="Note 2 6 5 5 2" xfId="7710"/>
    <cellStyle name="Note 2 6 5 5 2 2" xfId="7711"/>
    <cellStyle name="Note 2 6 5 5 2 3" xfId="7712"/>
    <cellStyle name="Note 2 6 5 5 2_4F" xfId="23414"/>
    <cellStyle name="Note 2 6 5 5 3" xfId="7713"/>
    <cellStyle name="Note 2 6 5 5 3 2" xfId="7714"/>
    <cellStyle name="Note 2 6 5 5 3_4F" xfId="23415"/>
    <cellStyle name="Note 2 6 5 5 4" xfId="7715"/>
    <cellStyle name="Note 2 6 5 5_4F" xfId="23416"/>
    <cellStyle name="Note 2 6 5 6" xfId="7716"/>
    <cellStyle name="Note 2 6 5 6 2" xfId="7717"/>
    <cellStyle name="Note 2 6 5 6 2 2" xfId="7718"/>
    <cellStyle name="Note 2 6 5 6 2 3" xfId="7719"/>
    <cellStyle name="Note 2 6 5 6 2_4F" xfId="23417"/>
    <cellStyle name="Note 2 6 5 6 3" xfId="7720"/>
    <cellStyle name="Note 2 6 5 6 3 2" xfId="7721"/>
    <cellStyle name="Note 2 6 5 6 3_4F" xfId="23418"/>
    <cellStyle name="Note 2 6 5 6 4" xfId="7722"/>
    <cellStyle name="Note 2 6 5 6_4F" xfId="23419"/>
    <cellStyle name="Note 2 6 5 7" xfId="7723"/>
    <cellStyle name="Note 2 6 5 7 2" xfId="7724"/>
    <cellStyle name="Note 2 6 5 7 3" xfId="7725"/>
    <cellStyle name="Note 2 6 5 7_4F" xfId="23420"/>
    <cellStyle name="Note 2 6 5 8" xfId="7726"/>
    <cellStyle name="Note 2 6 5 8 2" xfId="7727"/>
    <cellStyle name="Note 2 6 5 8_4F" xfId="23421"/>
    <cellStyle name="Note 2 6 5 9" xfId="7728"/>
    <cellStyle name="Note 2 6 5_4F" xfId="23422"/>
    <cellStyle name="Note 2 6 6" xfId="7729"/>
    <cellStyle name="Note 2 6 6 2" xfId="7730"/>
    <cellStyle name="Note 2 6 6 2 2" xfId="7731"/>
    <cellStyle name="Note 2 6 6 2 3" xfId="7732"/>
    <cellStyle name="Note 2 6 6 2_4F" xfId="23423"/>
    <cellStyle name="Note 2 6 6 3" xfId="7733"/>
    <cellStyle name="Note 2 6 6 3 2" xfId="7734"/>
    <cellStyle name="Note 2 6 6 3_4F" xfId="23424"/>
    <cellStyle name="Note 2 6 6 4" xfId="7735"/>
    <cellStyle name="Note 2 6 6_4F" xfId="23425"/>
    <cellStyle name="Note 2 6 7" xfId="7736"/>
    <cellStyle name="Note 2 6 7 2" xfId="7737"/>
    <cellStyle name="Note 2 6 7 2 2" xfId="7738"/>
    <cellStyle name="Note 2 6 7 2 3" xfId="7739"/>
    <cellStyle name="Note 2 6 7 2_4F" xfId="23426"/>
    <cellStyle name="Note 2 6 7 3" xfId="7740"/>
    <cellStyle name="Note 2 6 7 3 2" xfId="7741"/>
    <cellStyle name="Note 2 6 7 3_4F" xfId="23427"/>
    <cellStyle name="Note 2 6 7 4" xfId="7742"/>
    <cellStyle name="Note 2 6 7_4F" xfId="23428"/>
    <cellStyle name="Note 2 6 8" xfId="7743"/>
    <cellStyle name="Note 2 6 8 2" xfId="7744"/>
    <cellStyle name="Note 2 6 8 2 2" xfId="7745"/>
    <cellStyle name="Note 2 6 8 2 3" xfId="7746"/>
    <cellStyle name="Note 2 6 8 2_4F" xfId="23429"/>
    <cellStyle name="Note 2 6 8 3" xfId="7747"/>
    <cellStyle name="Note 2 6 8 3 2" xfId="7748"/>
    <cellStyle name="Note 2 6 8 3_4F" xfId="23430"/>
    <cellStyle name="Note 2 6 8 4" xfId="7749"/>
    <cellStyle name="Note 2 6 8_4F" xfId="23431"/>
    <cellStyle name="Note 2 6 9" xfId="7750"/>
    <cellStyle name="Note 2 6 9 2" xfId="7751"/>
    <cellStyle name="Note 2 6 9 2 2" xfId="7752"/>
    <cellStyle name="Note 2 6 9 2 3" xfId="7753"/>
    <cellStyle name="Note 2 6 9 2_4F" xfId="23432"/>
    <cellStyle name="Note 2 6 9 3" xfId="7754"/>
    <cellStyle name="Note 2 6 9 3 2" xfId="7755"/>
    <cellStyle name="Note 2 6 9 3_4F" xfId="23433"/>
    <cellStyle name="Note 2 6 9 4" xfId="7756"/>
    <cellStyle name="Note 2 6 9_4F" xfId="23434"/>
    <cellStyle name="Note 2 6_4F" xfId="23435"/>
    <cellStyle name="Note 2 7" xfId="7757"/>
    <cellStyle name="Note 2 7 10" xfId="7758"/>
    <cellStyle name="Note 2 7 10 2" xfId="7759"/>
    <cellStyle name="Note 2 7 10 2 2" xfId="7760"/>
    <cellStyle name="Note 2 7 10 2 3" xfId="7761"/>
    <cellStyle name="Note 2 7 10 2_4F" xfId="23436"/>
    <cellStyle name="Note 2 7 10 3" xfId="7762"/>
    <cellStyle name="Note 2 7 10 3 2" xfId="7763"/>
    <cellStyle name="Note 2 7 10 3_4F" xfId="23437"/>
    <cellStyle name="Note 2 7 10 4" xfId="7764"/>
    <cellStyle name="Note 2 7 10_4F" xfId="23438"/>
    <cellStyle name="Note 2 7 11" xfId="7765"/>
    <cellStyle name="Note 2 7 11 2" xfId="7766"/>
    <cellStyle name="Note 2 7 11 2 2" xfId="7767"/>
    <cellStyle name="Note 2 7 11 2 3" xfId="7768"/>
    <cellStyle name="Note 2 7 11 2_4F" xfId="23439"/>
    <cellStyle name="Note 2 7 11 3" xfId="7769"/>
    <cellStyle name="Note 2 7 11 3 2" xfId="7770"/>
    <cellStyle name="Note 2 7 11 3_4F" xfId="23440"/>
    <cellStyle name="Note 2 7 11 4" xfId="7771"/>
    <cellStyle name="Note 2 7 11_4F" xfId="23441"/>
    <cellStyle name="Note 2 7 12" xfId="7772"/>
    <cellStyle name="Note 2 7 12 2" xfId="7773"/>
    <cellStyle name="Note 2 7 12 3" xfId="7774"/>
    <cellStyle name="Note 2 7 12_4F" xfId="23442"/>
    <cellStyle name="Note 2 7 13" xfId="7775"/>
    <cellStyle name="Note 2 7 13 2" xfId="7776"/>
    <cellStyle name="Note 2 7 13_4F" xfId="23443"/>
    <cellStyle name="Note 2 7 14" xfId="7777"/>
    <cellStyle name="Note 2 7 15" xfId="23444"/>
    <cellStyle name="Note 2 7 16" xfId="23445"/>
    <cellStyle name="Note 2 7 17" xfId="23446"/>
    <cellStyle name="Note 2 7 18" xfId="23447"/>
    <cellStyle name="Note 2 7 19" xfId="23448"/>
    <cellStyle name="Note 2 7 2" xfId="7778"/>
    <cellStyle name="Note 2 7 2 10" xfId="23449"/>
    <cellStyle name="Note 2 7 2 11" xfId="23450"/>
    <cellStyle name="Note 2 7 2 12" xfId="23451"/>
    <cellStyle name="Note 2 7 2 13" xfId="23452"/>
    <cellStyle name="Note 2 7 2 14" xfId="23453"/>
    <cellStyle name="Note 2 7 2 15" xfId="23454"/>
    <cellStyle name="Note 2 7 2 16" xfId="23455"/>
    <cellStyle name="Note 2 7 2 17" xfId="23456"/>
    <cellStyle name="Note 2 7 2 18" xfId="23457"/>
    <cellStyle name="Note 2 7 2 19" xfId="23458"/>
    <cellStyle name="Note 2 7 2 2" xfId="7779"/>
    <cellStyle name="Note 2 7 2 2 2" xfId="7780"/>
    <cellStyle name="Note 2 7 2 2 2 2" xfId="7781"/>
    <cellStyle name="Note 2 7 2 2 2 3" xfId="7782"/>
    <cellStyle name="Note 2 7 2 2 2_4F" xfId="23459"/>
    <cellStyle name="Note 2 7 2 2 3" xfId="7783"/>
    <cellStyle name="Note 2 7 2 2 3 2" xfId="7784"/>
    <cellStyle name="Note 2 7 2 2 3_4F" xfId="23460"/>
    <cellStyle name="Note 2 7 2 2 4" xfId="7785"/>
    <cellStyle name="Note 2 7 2 2_4F" xfId="23461"/>
    <cellStyle name="Note 2 7 2 3" xfId="7786"/>
    <cellStyle name="Note 2 7 2 3 2" xfId="7787"/>
    <cellStyle name="Note 2 7 2 3 2 2" xfId="7788"/>
    <cellStyle name="Note 2 7 2 3 2 3" xfId="7789"/>
    <cellStyle name="Note 2 7 2 3 2_4F" xfId="23462"/>
    <cellStyle name="Note 2 7 2 3 3" xfId="7790"/>
    <cellStyle name="Note 2 7 2 3 3 2" xfId="7791"/>
    <cellStyle name="Note 2 7 2 3 3_4F" xfId="23463"/>
    <cellStyle name="Note 2 7 2 3 4" xfId="7792"/>
    <cellStyle name="Note 2 7 2 3_4F" xfId="23464"/>
    <cellStyle name="Note 2 7 2 4" xfId="7793"/>
    <cellStyle name="Note 2 7 2 4 2" xfId="7794"/>
    <cellStyle name="Note 2 7 2 4 2 2" xfId="7795"/>
    <cellStyle name="Note 2 7 2 4 2 3" xfId="7796"/>
    <cellStyle name="Note 2 7 2 4 2_4F" xfId="23465"/>
    <cellStyle name="Note 2 7 2 4 3" xfId="7797"/>
    <cellStyle name="Note 2 7 2 4 3 2" xfId="7798"/>
    <cellStyle name="Note 2 7 2 4 3_4F" xfId="23466"/>
    <cellStyle name="Note 2 7 2 4 4" xfId="7799"/>
    <cellStyle name="Note 2 7 2 4_4F" xfId="23467"/>
    <cellStyle name="Note 2 7 2 5" xfId="7800"/>
    <cellStyle name="Note 2 7 2 5 2" xfId="7801"/>
    <cellStyle name="Note 2 7 2 5 2 2" xfId="7802"/>
    <cellStyle name="Note 2 7 2 5 2 3" xfId="7803"/>
    <cellStyle name="Note 2 7 2 5 2_4F" xfId="23468"/>
    <cellStyle name="Note 2 7 2 5 3" xfId="7804"/>
    <cellStyle name="Note 2 7 2 5 3 2" xfId="7805"/>
    <cellStyle name="Note 2 7 2 5 3_4F" xfId="23469"/>
    <cellStyle name="Note 2 7 2 5 4" xfId="7806"/>
    <cellStyle name="Note 2 7 2 5_4F" xfId="23470"/>
    <cellStyle name="Note 2 7 2 6" xfId="7807"/>
    <cellStyle name="Note 2 7 2 6 2" xfId="7808"/>
    <cellStyle name="Note 2 7 2 6 2 2" xfId="7809"/>
    <cellStyle name="Note 2 7 2 6 2 3" xfId="7810"/>
    <cellStyle name="Note 2 7 2 6 2_4F" xfId="23471"/>
    <cellStyle name="Note 2 7 2 6 3" xfId="7811"/>
    <cellStyle name="Note 2 7 2 6 3 2" xfId="7812"/>
    <cellStyle name="Note 2 7 2 6 3_4F" xfId="23472"/>
    <cellStyle name="Note 2 7 2 6 4" xfId="7813"/>
    <cellStyle name="Note 2 7 2 6_4F" xfId="23473"/>
    <cellStyle name="Note 2 7 2 7" xfId="7814"/>
    <cellStyle name="Note 2 7 2 7 2" xfId="7815"/>
    <cellStyle name="Note 2 7 2 7 3" xfId="7816"/>
    <cellStyle name="Note 2 7 2 7_4F" xfId="23474"/>
    <cellStyle name="Note 2 7 2 8" xfId="7817"/>
    <cellStyle name="Note 2 7 2 8 2" xfId="7818"/>
    <cellStyle name="Note 2 7 2 8_4F" xfId="23475"/>
    <cellStyle name="Note 2 7 2 9" xfId="7819"/>
    <cellStyle name="Note 2 7 2_4F" xfId="23476"/>
    <cellStyle name="Note 2 7 20" xfId="23477"/>
    <cellStyle name="Note 2 7 21" xfId="23478"/>
    <cellStyle name="Note 2 7 22" xfId="23479"/>
    <cellStyle name="Note 2 7 23" xfId="23480"/>
    <cellStyle name="Note 2 7 24" xfId="23481"/>
    <cellStyle name="Note 2 7 25" xfId="23482"/>
    <cellStyle name="Note 2 7 3" xfId="7820"/>
    <cellStyle name="Note 2 7 3 10" xfId="23483"/>
    <cellStyle name="Note 2 7 3 11" xfId="23484"/>
    <cellStyle name="Note 2 7 3 12" xfId="23485"/>
    <cellStyle name="Note 2 7 3 13" xfId="23486"/>
    <cellStyle name="Note 2 7 3 14" xfId="23487"/>
    <cellStyle name="Note 2 7 3 15" xfId="23488"/>
    <cellStyle name="Note 2 7 3 16" xfId="23489"/>
    <cellStyle name="Note 2 7 3 17" xfId="23490"/>
    <cellStyle name="Note 2 7 3 18" xfId="23491"/>
    <cellStyle name="Note 2 7 3 19" xfId="23492"/>
    <cellStyle name="Note 2 7 3 2" xfId="7821"/>
    <cellStyle name="Note 2 7 3 2 2" xfId="7822"/>
    <cellStyle name="Note 2 7 3 2 2 2" xfId="7823"/>
    <cellStyle name="Note 2 7 3 2 2 3" xfId="7824"/>
    <cellStyle name="Note 2 7 3 2 2_4F" xfId="23493"/>
    <cellStyle name="Note 2 7 3 2 3" xfId="7825"/>
    <cellStyle name="Note 2 7 3 2 3 2" xfId="7826"/>
    <cellStyle name="Note 2 7 3 2 3_4F" xfId="23494"/>
    <cellStyle name="Note 2 7 3 2 4" xfId="7827"/>
    <cellStyle name="Note 2 7 3 2_4F" xfId="23495"/>
    <cellStyle name="Note 2 7 3 3" xfId="7828"/>
    <cellStyle name="Note 2 7 3 3 2" xfId="7829"/>
    <cellStyle name="Note 2 7 3 3 2 2" xfId="7830"/>
    <cellStyle name="Note 2 7 3 3 2 3" xfId="7831"/>
    <cellStyle name="Note 2 7 3 3 2_4F" xfId="23496"/>
    <cellStyle name="Note 2 7 3 3 3" xfId="7832"/>
    <cellStyle name="Note 2 7 3 3 3 2" xfId="7833"/>
    <cellStyle name="Note 2 7 3 3 3_4F" xfId="23497"/>
    <cellStyle name="Note 2 7 3 3 4" xfId="7834"/>
    <cellStyle name="Note 2 7 3 3_4F" xfId="23498"/>
    <cellStyle name="Note 2 7 3 4" xfId="7835"/>
    <cellStyle name="Note 2 7 3 4 2" xfId="7836"/>
    <cellStyle name="Note 2 7 3 4 2 2" xfId="7837"/>
    <cellStyle name="Note 2 7 3 4 2 3" xfId="7838"/>
    <cellStyle name="Note 2 7 3 4 2_4F" xfId="23499"/>
    <cellStyle name="Note 2 7 3 4 3" xfId="7839"/>
    <cellStyle name="Note 2 7 3 4 3 2" xfId="7840"/>
    <cellStyle name="Note 2 7 3 4 3_4F" xfId="23500"/>
    <cellStyle name="Note 2 7 3 4 4" xfId="7841"/>
    <cellStyle name="Note 2 7 3 4_4F" xfId="23501"/>
    <cellStyle name="Note 2 7 3 5" xfId="7842"/>
    <cellStyle name="Note 2 7 3 5 2" xfId="7843"/>
    <cellStyle name="Note 2 7 3 5 2 2" xfId="7844"/>
    <cellStyle name="Note 2 7 3 5 2 3" xfId="7845"/>
    <cellStyle name="Note 2 7 3 5 2_4F" xfId="23502"/>
    <cellStyle name="Note 2 7 3 5 3" xfId="7846"/>
    <cellStyle name="Note 2 7 3 5 3 2" xfId="7847"/>
    <cellStyle name="Note 2 7 3 5 3_4F" xfId="23503"/>
    <cellStyle name="Note 2 7 3 5 4" xfId="7848"/>
    <cellStyle name="Note 2 7 3 5_4F" xfId="23504"/>
    <cellStyle name="Note 2 7 3 6" xfId="7849"/>
    <cellStyle name="Note 2 7 3 6 2" xfId="7850"/>
    <cellStyle name="Note 2 7 3 6 2 2" xfId="7851"/>
    <cellStyle name="Note 2 7 3 6 2 3" xfId="7852"/>
    <cellStyle name="Note 2 7 3 6 2_4F" xfId="23505"/>
    <cellStyle name="Note 2 7 3 6 3" xfId="7853"/>
    <cellStyle name="Note 2 7 3 6 3 2" xfId="7854"/>
    <cellStyle name="Note 2 7 3 6 3_4F" xfId="23506"/>
    <cellStyle name="Note 2 7 3 6 4" xfId="7855"/>
    <cellStyle name="Note 2 7 3 6_4F" xfId="23507"/>
    <cellStyle name="Note 2 7 3 7" xfId="7856"/>
    <cellStyle name="Note 2 7 3 7 2" xfId="7857"/>
    <cellStyle name="Note 2 7 3 7 3" xfId="7858"/>
    <cellStyle name="Note 2 7 3 7_4F" xfId="23508"/>
    <cellStyle name="Note 2 7 3 8" xfId="7859"/>
    <cellStyle name="Note 2 7 3 8 2" xfId="7860"/>
    <cellStyle name="Note 2 7 3 8_4F" xfId="23509"/>
    <cellStyle name="Note 2 7 3 9" xfId="7861"/>
    <cellStyle name="Note 2 7 3_4F" xfId="23510"/>
    <cellStyle name="Note 2 7 4" xfId="7862"/>
    <cellStyle name="Note 2 7 4 2" xfId="7863"/>
    <cellStyle name="Note 2 7 4 2 2" xfId="7864"/>
    <cellStyle name="Note 2 7 4 2 2 2" xfId="7865"/>
    <cellStyle name="Note 2 7 4 2 2 3" xfId="7866"/>
    <cellStyle name="Note 2 7 4 2 2_4F" xfId="23511"/>
    <cellStyle name="Note 2 7 4 2 3" xfId="7867"/>
    <cellStyle name="Note 2 7 4 2 3 2" xfId="7868"/>
    <cellStyle name="Note 2 7 4 2 3_4F" xfId="23512"/>
    <cellStyle name="Note 2 7 4 2 4" xfId="7869"/>
    <cellStyle name="Note 2 7 4 2_4F" xfId="23513"/>
    <cellStyle name="Note 2 7 4 3" xfId="7870"/>
    <cellStyle name="Note 2 7 4 3 2" xfId="7871"/>
    <cellStyle name="Note 2 7 4 3 2 2" xfId="7872"/>
    <cellStyle name="Note 2 7 4 3 2 3" xfId="7873"/>
    <cellStyle name="Note 2 7 4 3 2_4F" xfId="23514"/>
    <cellStyle name="Note 2 7 4 3 3" xfId="7874"/>
    <cellStyle name="Note 2 7 4 3 3 2" xfId="7875"/>
    <cellStyle name="Note 2 7 4 3 3_4F" xfId="23515"/>
    <cellStyle name="Note 2 7 4 3 4" xfId="7876"/>
    <cellStyle name="Note 2 7 4 3_4F" xfId="23516"/>
    <cellStyle name="Note 2 7 4 4" xfId="7877"/>
    <cellStyle name="Note 2 7 4 4 2" xfId="7878"/>
    <cellStyle name="Note 2 7 4 4 2 2" xfId="7879"/>
    <cellStyle name="Note 2 7 4 4 2 3" xfId="7880"/>
    <cellStyle name="Note 2 7 4 4 2_4F" xfId="23517"/>
    <cellStyle name="Note 2 7 4 4 3" xfId="7881"/>
    <cellStyle name="Note 2 7 4 4 3 2" xfId="7882"/>
    <cellStyle name="Note 2 7 4 4 3_4F" xfId="23518"/>
    <cellStyle name="Note 2 7 4 4 4" xfId="7883"/>
    <cellStyle name="Note 2 7 4 4_4F" xfId="23519"/>
    <cellStyle name="Note 2 7 4 5" xfId="7884"/>
    <cellStyle name="Note 2 7 4 5 2" xfId="7885"/>
    <cellStyle name="Note 2 7 4 5 2 2" xfId="7886"/>
    <cellStyle name="Note 2 7 4 5 2 3" xfId="7887"/>
    <cellStyle name="Note 2 7 4 5 2_4F" xfId="23520"/>
    <cellStyle name="Note 2 7 4 5 3" xfId="7888"/>
    <cellStyle name="Note 2 7 4 5 3 2" xfId="7889"/>
    <cellStyle name="Note 2 7 4 5 3_4F" xfId="23521"/>
    <cellStyle name="Note 2 7 4 5 4" xfId="7890"/>
    <cellStyle name="Note 2 7 4 5_4F" xfId="23522"/>
    <cellStyle name="Note 2 7 4 6" xfId="7891"/>
    <cellStyle name="Note 2 7 4 6 2" xfId="7892"/>
    <cellStyle name="Note 2 7 4 6 2 2" xfId="7893"/>
    <cellStyle name="Note 2 7 4 6 2 3" xfId="7894"/>
    <cellStyle name="Note 2 7 4 6 2_4F" xfId="23523"/>
    <cellStyle name="Note 2 7 4 6 3" xfId="7895"/>
    <cellStyle name="Note 2 7 4 6 3 2" xfId="7896"/>
    <cellStyle name="Note 2 7 4 6 3_4F" xfId="23524"/>
    <cellStyle name="Note 2 7 4 6 4" xfId="7897"/>
    <cellStyle name="Note 2 7 4 6_4F" xfId="23525"/>
    <cellStyle name="Note 2 7 4 7" xfId="7898"/>
    <cellStyle name="Note 2 7 4 7 2" xfId="7899"/>
    <cellStyle name="Note 2 7 4 7 3" xfId="7900"/>
    <cellStyle name="Note 2 7 4 7_4F" xfId="23526"/>
    <cellStyle name="Note 2 7 4 8" xfId="7901"/>
    <cellStyle name="Note 2 7 4 8 2" xfId="7902"/>
    <cellStyle name="Note 2 7 4 8_4F" xfId="23527"/>
    <cellStyle name="Note 2 7 4 9" xfId="7903"/>
    <cellStyle name="Note 2 7 4_4F" xfId="23528"/>
    <cellStyle name="Note 2 7 5" xfId="7904"/>
    <cellStyle name="Note 2 7 5 2" xfId="7905"/>
    <cellStyle name="Note 2 7 5 2 2" xfId="7906"/>
    <cellStyle name="Note 2 7 5 2 2 2" xfId="7907"/>
    <cellStyle name="Note 2 7 5 2 2 3" xfId="7908"/>
    <cellStyle name="Note 2 7 5 2 2_4F" xfId="23529"/>
    <cellStyle name="Note 2 7 5 2 3" xfId="7909"/>
    <cellStyle name="Note 2 7 5 2 3 2" xfId="7910"/>
    <cellStyle name="Note 2 7 5 2 3_4F" xfId="23530"/>
    <cellStyle name="Note 2 7 5 2 4" xfId="7911"/>
    <cellStyle name="Note 2 7 5 2_4F" xfId="23531"/>
    <cellStyle name="Note 2 7 5 3" xfId="7912"/>
    <cellStyle name="Note 2 7 5 3 2" xfId="7913"/>
    <cellStyle name="Note 2 7 5 3 2 2" xfId="7914"/>
    <cellStyle name="Note 2 7 5 3 2 3" xfId="7915"/>
    <cellStyle name="Note 2 7 5 3 2_4F" xfId="23532"/>
    <cellStyle name="Note 2 7 5 3 3" xfId="7916"/>
    <cellStyle name="Note 2 7 5 3 3 2" xfId="7917"/>
    <cellStyle name="Note 2 7 5 3 3_4F" xfId="23533"/>
    <cellStyle name="Note 2 7 5 3 4" xfId="7918"/>
    <cellStyle name="Note 2 7 5 3_4F" xfId="23534"/>
    <cellStyle name="Note 2 7 5 4" xfId="7919"/>
    <cellStyle name="Note 2 7 5 4 2" xfId="7920"/>
    <cellStyle name="Note 2 7 5 4 2 2" xfId="7921"/>
    <cellStyle name="Note 2 7 5 4 2 3" xfId="7922"/>
    <cellStyle name="Note 2 7 5 4 2_4F" xfId="23535"/>
    <cellStyle name="Note 2 7 5 4 3" xfId="7923"/>
    <cellStyle name="Note 2 7 5 4 3 2" xfId="7924"/>
    <cellStyle name="Note 2 7 5 4 3_4F" xfId="23536"/>
    <cellStyle name="Note 2 7 5 4 4" xfId="7925"/>
    <cellStyle name="Note 2 7 5 4_4F" xfId="23537"/>
    <cellStyle name="Note 2 7 5 5" xfId="7926"/>
    <cellStyle name="Note 2 7 5 5 2" xfId="7927"/>
    <cellStyle name="Note 2 7 5 5 2 2" xfId="7928"/>
    <cellStyle name="Note 2 7 5 5 2 3" xfId="7929"/>
    <cellStyle name="Note 2 7 5 5 2_4F" xfId="23538"/>
    <cellStyle name="Note 2 7 5 5 3" xfId="7930"/>
    <cellStyle name="Note 2 7 5 5 3 2" xfId="7931"/>
    <cellStyle name="Note 2 7 5 5 3_4F" xfId="23539"/>
    <cellStyle name="Note 2 7 5 5 4" xfId="7932"/>
    <cellStyle name="Note 2 7 5 5_4F" xfId="23540"/>
    <cellStyle name="Note 2 7 5 6" xfId="7933"/>
    <cellStyle name="Note 2 7 5 6 2" xfId="7934"/>
    <cellStyle name="Note 2 7 5 6 2 2" xfId="7935"/>
    <cellStyle name="Note 2 7 5 6 2 3" xfId="7936"/>
    <cellStyle name="Note 2 7 5 6 2_4F" xfId="23541"/>
    <cellStyle name="Note 2 7 5 6 3" xfId="7937"/>
    <cellStyle name="Note 2 7 5 6 3 2" xfId="7938"/>
    <cellStyle name="Note 2 7 5 6 3_4F" xfId="23542"/>
    <cellStyle name="Note 2 7 5 6 4" xfId="7939"/>
    <cellStyle name="Note 2 7 5 6_4F" xfId="23543"/>
    <cellStyle name="Note 2 7 5 7" xfId="7940"/>
    <cellStyle name="Note 2 7 5 7 2" xfId="7941"/>
    <cellStyle name="Note 2 7 5 7 3" xfId="7942"/>
    <cellStyle name="Note 2 7 5 7_4F" xfId="23544"/>
    <cellStyle name="Note 2 7 5 8" xfId="7943"/>
    <cellStyle name="Note 2 7 5 8 2" xfId="7944"/>
    <cellStyle name="Note 2 7 5 8_4F" xfId="23545"/>
    <cellStyle name="Note 2 7 5 9" xfId="7945"/>
    <cellStyle name="Note 2 7 5_4F" xfId="23546"/>
    <cellStyle name="Note 2 7 6" xfId="7946"/>
    <cellStyle name="Note 2 7 6 2" xfId="7947"/>
    <cellStyle name="Note 2 7 6 2 2" xfId="7948"/>
    <cellStyle name="Note 2 7 6 2 3" xfId="7949"/>
    <cellStyle name="Note 2 7 6 2_4F" xfId="23547"/>
    <cellStyle name="Note 2 7 6 3" xfId="7950"/>
    <cellStyle name="Note 2 7 6 3 2" xfId="7951"/>
    <cellStyle name="Note 2 7 6 3_4F" xfId="23548"/>
    <cellStyle name="Note 2 7 6 4" xfId="7952"/>
    <cellStyle name="Note 2 7 6_4F" xfId="23549"/>
    <cellStyle name="Note 2 7 7" xfId="7953"/>
    <cellStyle name="Note 2 7 7 2" xfId="7954"/>
    <cellStyle name="Note 2 7 7 2 2" xfId="7955"/>
    <cellStyle name="Note 2 7 7 2 3" xfId="7956"/>
    <cellStyle name="Note 2 7 7 2_4F" xfId="23550"/>
    <cellStyle name="Note 2 7 7 3" xfId="7957"/>
    <cellStyle name="Note 2 7 7 3 2" xfId="7958"/>
    <cellStyle name="Note 2 7 7 3_4F" xfId="23551"/>
    <cellStyle name="Note 2 7 7 4" xfId="7959"/>
    <cellStyle name="Note 2 7 7_4F" xfId="23552"/>
    <cellStyle name="Note 2 7 8" xfId="7960"/>
    <cellStyle name="Note 2 7 8 2" xfId="7961"/>
    <cellStyle name="Note 2 7 8 2 2" xfId="7962"/>
    <cellStyle name="Note 2 7 8 2 3" xfId="7963"/>
    <cellStyle name="Note 2 7 8 2_4F" xfId="23553"/>
    <cellStyle name="Note 2 7 8 3" xfId="7964"/>
    <cellStyle name="Note 2 7 8 3 2" xfId="7965"/>
    <cellStyle name="Note 2 7 8 3_4F" xfId="23554"/>
    <cellStyle name="Note 2 7 8 4" xfId="7966"/>
    <cellStyle name="Note 2 7 8_4F" xfId="23555"/>
    <cellStyle name="Note 2 7 9" xfId="7967"/>
    <cellStyle name="Note 2 7 9 2" xfId="7968"/>
    <cellStyle name="Note 2 7 9 2 2" xfId="7969"/>
    <cellStyle name="Note 2 7 9 2 3" xfId="7970"/>
    <cellStyle name="Note 2 7 9 2_4F" xfId="23556"/>
    <cellStyle name="Note 2 7 9 3" xfId="7971"/>
    <cellStyle name="Note 2 7 9 3 2" xfId="7972"/>
    <cellStyle name="Note 2 7 9 3_4F" xfId="23557"/>
    <cellStyle name="Note 2 7 9 4" xfId="7973"/>
    <cellStyle name="Note 2 7 9_4F" xfId="23558"/>
    <cellStyle name="Note 2 7_4F" xfId="23559"/>
    <cellStyle name="Note 2 8" xfId="7974"/>
    <cellStyle name="Note 2 8 10" xfId="7975"/>
    <cellStyle name="Note 2 8 10 2" xfId="7976"/>
    <cellStyle name="Note 2 8 10 2 2" xfId="7977"/>
    <cellStyle name="Note 2 8 10 2 3" xfId="7978"/>
    <cellStyle name="Note 2 8 10 2_4F" xfId="23560"/>
    <cellStyle name="Note 2 8 10 3" xfId="7979"/>
    <cellStyle name="Note 2 8 10 3 2" xfId="7980"/>
    <cellStyle name="Note 2 8 10 3_4F" xfId="23561"/>
    <cellStyle name="Note 2 8 10 4" xfId="7981"/>
    <cellStyle name="Note 2 8 10_4F" xfId="23562"/>
    <cellStyle name="Note 2 8 11" xfId="7982"/>
    <cellStyle name="Note 2 8 11 2" xfId="7983"/>
    <cellStyle name="Note 2 8 11 2 2" xfId="7984"/>
    <cellStyle name="Note 2 8 11 2 3" xfId="7985"/>
    <cellStyle name="Note 2 8 11 2_4F" xfId="23563"/>
    <cellStyle name="Note 2 8 11 3" xfId="7986"/>
    <cellStyle name="Note 2 8 11 3 2" xfId="7987"/>
    <cellStyle name="Note 2 8 11 3_4F" xfId="23564"/>
    <cellStyle name="Note 2 8 11 4" xfId="7988"/>
    <cellStyle name="Note 2 8 11_4F" xfId="23565"/>
    <cellStyle name="Note 2 8 12" xfId="7989"/>
    <cellStyle name="Note 2 8 12 2" xfId="7990"/>
    <cellStyle name="Note 2 8 12 3" xfId="7991"/>
    <cellStyle name="Note 2 8 12_4F" xfId="23566"/>
    <cellStyle name="Note 2 8 13" xfId="7992"/>
    <cellStyle name="Note 2 8 13 2" xfId="7993"/>
    <cellStyle name="Note 2 8 13_4F" xfId="23567"/>
    <cellStyle name="Note 2 8 14" xfId="7994"/>
    <cellStyle name="Note 2 8 15" xfId="23568"/>
    <cellStyle name="Note 2 8 16" xfId="23569"/>
    <cellStyle name="Note 2 8 17" xfId="23570"/>
    <cellStyle name="Note 2 8 18" xfId="23571"/>
    <cellStyle name="Note 2 8 19" xfId="23572"/>
    <cellStyle name="Note 2 8 2" xfId="7995"/>
    <cellStyle name="Note 2 8 2 10" xfId="23573"/>
    <cellStyle name="Note 2 8 2 11" xfId="23574"/>
    <cellStyle name="Note 2 8 2 12" xfId="23575"/>
    <cellStyle name="Note 2 8 2 13" xfId="23576"/>
    <cellStyle name="Note 2 8 2 14" xfId="23577"/>
    <cellStyle name="Note 2 8 2 15" xfId="23578"/>
    <cellStyle name="Note 2 8 2 16" xfId="23579"/>
    <cellStyle name="Note 2 8 2 17" xfId="23580"/>
    <cellStyle name="Note 2 8 2 18" xfId="23581"/>
    <cellStyle name="Note 2 8 2 19" xfId="23582"/>
    <cellStyle name="Note 2 8 2 2" xfId="7996"/>
    <cellStyle name="Note 2 8 2 2 2" xfId="7997"/>
    <cellStyle name="Note 2 8 2 2 2 2" xfId="7998"/>
    <cellStyle name="Note 2 8 2 2 2 3" xfId="7999"/>
    <cellStyle name="Note 2 8 2 2 2_4F" xfId="23583"/>
    <cellStyle name="Note 2 8 2 2 3" xfId="8000"/>
    <cellStyle name="Note 2 8 2 2 3 2" xfId="8001"/>
    <cellStyle name="Note 2 8 2 2 3_4F" xfId="23584"/>
    <cellStyle name="Note 2 8 2 2 4" xfId="8002"/>
    <cellStyle name="Note 2 8 2 2_4F" xfId="23585"/>
    <cellStyle name="Note 2 8 2 3" xfId="8003"/>
    <cellStyle name="Note 2 8 2 3 2" xfId="8004"/>
    <cellStyle name="Note 2 8 2 3 2 2" xfId="8005"/>
    <cellStyle name="Note 2 8 2 3 2 3" xfId="8006"/>
    <cellStyle name="Note 2 8 2 3 2_4F" xfId="23586"/>
    <cellStyle name="Note 2 8 2 3 3" xfId="8007"/>
    <cellStyle name="Note 2 8 2 3 3 2" xfId="8008"/>
    <cellStyle name="Note 2 8 2 3 3_4F" xfId="23587"/>
    <cellStyle name="Note 2 8 2 3 4" xfId="8009"/>
    <cellStyle name="Note 2 8 2 3_4F" xfId="23588"/>
    <cellStyle name="Note 2 8 2 4" xfId="8010"/>
    <cellStyle name="Note 2 8 2 4 2" xfId="8011"/>
    <cellStyle name="Note 2 8 2 4 2 2" xfId="8012"/>
    <cellStyle name="Note 2 8 2 4 2 3" xfId="8013"/>
    <cellStyle name="Note 2 8 2 4 2_4F" xfId="23589"/>
    <cellStyle name="Note 2 8 2 4 3" xfId="8014"/>
    <cellStyle name="Note 2 8 2 4 3 2" xfId="8015"/>
    <cellStyle name="Note 2 8 2 4 3_4F" xfId="23590"/>
    <cellStyle name="Note 2 8 2 4 4" xfId="8016"/>
    <cellStyle name="Note 2 8 2 4_4F" xfId="23591"/>
    <cellStyle name="Note 2 8 2 5" xfId="8017"/>
    <cellStyle name="Note 2 8 2 5 2" xfId="8018"/>
    <cellStyle name="Note 2 8 2 5 2 2" xfId="8019"/>
    <cellStyle name="Note 2 8 2 5 2 3" xfId="8020"/>
    <cellStyle name="Note 2 8 2 5 2_4F" xfId="23592"/>
    <cellStyle name="Note 2 8 2 5 3" xfId="8021"/>
    <cellStyle name="Note 2 8 2 5 3 2" xfId="8022"/>
    <cellStyle name="Note 2 8 2 5 3_4F" xfId="23593"/>
    <cellStyle name="Note 2 8 2 5 4" xfId="8023"/>
    <cellStyle name="Note 2 8 2 5_4F" xfId="23594"/>
    <cellStyle name="Note 2 8 2 6" xfId="8024"/>
    <cellStyle name="Note 2 8 2 6 2" xfId="8025"/>
    <cellStyle name="Note 2 8 2 6 2 2" xfId="8026"/>
    <cellStyle name="Note 2 8 2 6 2 3" xfId="8027"/>
    <cellStyle name="Note 2 8 2 6 2_4F" xfId="23595"/>
    <cellStyle name="Note 2 8 2 6 3" xfId="8028"/>
    <cellStyle name="Note 2 8 2 6 3 2" xfId="8029"/>
    <cellStyle name="Note 2 8 2 6 3_4F" xfId="23596"/>
    <cellStyle name="Note 2 8 2 6 4" xfId="8030"/>
    <cellStyle name="Note 2 8 2 6_4F" xfId="23597"/>
    <cellStyle name="Note 2 8 2 7" xfId="8031"/>
    <cellStyle name="Note 2 8 2 7 2" xfId="8032"/>
    <cellStyle name="Note 2 8 2 7 3" xfId="8033"/>
    <cellStyle name="Note 2 8 2 7_4F" xfId="23598"/>
    <cellStyle name="Note 2 8 2 8" xfId="8034"/>
    <cellStyle name="Note 2 8 2 8 2" xfId="8035"/>
    <cellStyle name="Note 2 8 2 8_4F" xfId="23599"/>
    <cellStyle name="Note 2 8 2 9" xfId="8036"/>
    <cellStyle name="Note 2 8 2_4F" xfId="23600"/>
    <cellStyle name="Note 2 8 20" xfId="23601"/>
    <cellStyle name="Note 2 8 21" xfId="23602"/>
    <cellStyle name="Note 2 8 22" xfId="23603"/>
    <cellStyle name="Note 2 8 23" xfId="23604"/>
    <cellStyle name="Note 2 8 24" xfId="23605"/>
    <cellStyle name="Note 2 8 25" xfId="23606"/>
    <cellStyle name="Note 2 8 3" xfId="8037"/>
    <cellStyle name="Note 2 8 3 10" xfId="23607"/>
    <cellStyle name="Note 2 8 3 11" xfId="23608"/>
    <cellStyle name="Note 2 8 3 12" xfId="23609"/>
    <cellStyle name="Note 2 8 3 13" xfId="23610"/>
    <cellStyle name="Note 2 8 3 14" xfId="23611"/>
    <cellStyle name="Note 2 8 3 15" xfId="23612"/>
    <cellStyle name="Note 2 8 3 16" xfId="23613"/>
    <cellStyle name="Note 2 8 3 17" xfId="23614"/>
    <cellStyle name="Note 2 8 3 18" xfId="23615"/>
    <cellStyle name="Note 2 8 3 19" xfId="23616"/>
    <cellStyle name="Note 2 8 3 2" xfId="8038"/>
    <cellStyle name="Note 2 8 3 2 2" xfId="8039"/>
    <cellStyle name="Note 2 8 3 2 2 2" xfId="8040"/>
    <cellStyle name="Note 2 8 3 2 2 3" xfId="8041"/>
    <cellStyle name="Note 2 8 3 2 2_4F" xfId="23617"/>
    <cellStyle name="Note 2 8 3 2 3" xfId="8042"/>
    <cellStyle name="Note 2 8 3 2 3 2" xfId="8043"/>
    <cellStyle name="Note 2 8 3 2 3_4F" xfId="23618"/>
    <cellStyle name="Note 2 8 3 2 4" xfId="8044"/>
    <cellStyle name="Note 2 8 3 2_4F" xfId="23619"/>
    <cellStyle name="Note 2 8 3 3" xfId="8045"/>
    <cellStyle name="Note 2 8 3 3 2" xfId="8046"/>
    <cellStyle name="Note 2 8 3 3 2 2" xfId="8047"/>
    <cellStyle name="Note 2 8 3 3 2 3" xfId="8048"/>
    <cellStyle name="Note 2 8 3 3 2_4F" xfId="23620"/>
    <cellStyle name="Note 2 8 3 3 3" xfId="8049"/>
    <cellStyle name="Note 2 8 3 3 3 2" xfId="8050"/>
    <cellStyle name="Note 2 8 3 3 3_4F" xfId="23621"/>
    <cellStyle name="Note 2 8 3 3 4" xfId="8051"/>
    <cellStyle name="Note 2 8 3 3_4F" xfId="23622"/>
    <cellStyle name="Note 2 8 3 4" xfId="8052"/>
    <cellStyle name="Note 2 8 3 4 2" xfId="8053"/>
    <cellStyle name="Note 2 8 3 4 2 2" xfId="8054"/>
    <cellStyle name="Note 2 8 3 4 2 3" xfId="8055"/>
    <cellStyle name="Note 2 8 3 4 2_4F" xfId="23623"/>
    <cellStyle name="Note 2 8 3 4 3" xfId="8056"/>
    <cellStyle name="Note 2 8 3 4 3 2" xfId="8057"/>
    <cellStyle name="Note 2 8 3 4 3_4F" xfId="23624"/>
    <cellStyle name="Note 2 8 3 4 4" xfId="8058"/>
    <cellStyle name="Note 2 8 3 4_4F" xfId="23625"/>
    <cellStyle name="Note 2 8 3 5" xfId="8059"/>
    <cellStyle name="Note 2 8 3 5 2" xfId="8060"/>
    <cellStyle name="Note 2 8 3 5 2 2" xfId="8061"/>
    <cellStyle name="Note 2 8 3 5 2 3" xfId="8062"/>
    <cellStyle name="Note 2 8 3 5 2_4F" xfId="23626"/>
    <cellStyle name="Note 2 8 3 5 3" xfId="8063"/>
    <cellStyle name="Note 2 8 3 5 3 2" xfId="8064"/>
    <cellStyle name="Note 2 8 3 5 3_4F" xfId="23627"/>
    <cellStyle name="Note 2 8 3 5 4" xfId="8065"/>
    <cellStyle name="Note 2 8 3 5_4F" xfId="23628"/>
    <cellStyle name="Note 2 8 3 6" xfId="8066"/>
    <cellStyle name="Note 2 8 3 6 2" xfId="8067"/>
    <cellStyle name="Note 2 8 3 6 2 2" xfId="8068"/>
    <cellStyle name="Note 2 8 3 6 2 3" xfId="8069"/>
    <cellStyle name="Note 2 8 3 6 2_4F" xfId="23629"/>
    <cellStyle name="Note 2 8 3 6 3" xfId="8070"/>
    <cellStyle name="Note 2 8 3 6 3 2" xfId="8071"/>
    <cellStyle name="Note 2 8 3 6 3_4F" xfId="23630"/>
    <cellStyle name="Note 2 8 3 6 4" xfId="8072"/>
    <cellStyle name="Note 2 8 3 6_4F" xfId="23631"/>
    <cellStyle name="Note 2 8 3 7" xfId="8073"/>
    <cellStyle name="Note 2 8 3 7 2" xfId="8074"/>
    <cellStyle name="Note 2 8 3 7 3" xfId="8075"/>
    <cellStyle name="Note 2 8 3 7_4F" xfId="23632"/>
    <cellStyle name="Note 2 8 3 8" xfId="8076"/>
    <cellStyle name="Note 2 8 3 8 2" xfId="8077"/>
    <cellStyle name="Note 2 8 3 8_4F" xfId="23633"/>
    <cellStyle name="Note 2 8 3 9" xfId="8078"/>
    <cellStyle name="Note 2 8 3_4F" xfId="23634"/>
    <cellStyle name="Note 2 8 4" xfId="8079"/>
    <cellStyle name="Note 2 8 4 2" xfId="8080"/>
    <cellStyle name="Note 2 8 4 2 2" xfId="8081"/>
    <cellStyle name="Note 2 8 4 2 2 2" xfId="8082"/>
    <cellStyle name="Note 2 8 4 2 2 3" xfId="8083"/>
    <cellStyle name="Note 2 8 4 2 2_4F" xfId="23635"/>
    <cellStyle name="Note 2 8 4 2 3" xfId="8084"/>
    <cellStyle name="Note 2 8 4 2 3 2" xfId="8085"/>
    <cellStyle name="Note 2 8 4 2 3_4F" xfId="23636"/>
    <cellStyle name="Note 2 8 4 2 4" xfId="8086"/>
    <cellStyle name="Note 2 8 4 2_4F" xfId="23637"/>
    <cellStyle name="Note 2 8 4 3" xfId="8087"/>
    <cellStyle name="Note 2 8 4 3 2" xfId="8088"/>
    <cellStyle name="Note 2 8 4 3 2 2" xfId="8089"/>
    <cellStyle name="Note 2 8 4 3 2 3" xfId="8090"/>
    <cellStyle name="Note 2 8 4 3 2_4F" xfId="23638"/>
    <cellStyle name="Note 2 8 4 3 3" xfId="8091"/>
    <cellStyle name="Note 2 8 4 3 3 2" xfId="8092"/>
    <cellStyle name="Note 2 8 4 3 3_4F" xfId="23639"/>
    <cellStyle name="Note 2 8 4 3 4" xfId="8093"/>
    <cellStyle name="Note 2 8 4 3_4F" xfId="23640"/>
    <cellStyle name="Note 2 8 4 4" xfId="8094"/>
    <cellStyle name="Note 2 8 4 4 2" xfId="8095"/>
    <cellStyle name="Note 2 8 4 4 2 2" xfId="8096"/>
    <cellStyle name="Note 2 8 4 4 2 3" xfId="8097"/>
    <cellStyle name="Note 2 8 4 4 2_4F" xfId="23641"/>
    <cellStyle name="Note 2 8 4 4 3" xfId="8098"/>
    <cellStyle name="Note 2 8 4 4 3 2" xfId="8099"/>
    <cellStyle name="Note 2 8 4 4 3_4F" xfId="23642"/>
    <cellStyle name="Note 2 8 4 4 4" xfId="8100"/>
    <cellStyle name="Note 2 8 4 4_4F" xfId="23643"/>
    <cellStyle name="Note 2 8 4 5" xfId="8101"/>
    <cellStyle name="Note 2 8 4 5 2" xfId="8102"/>
    <cellStyle name="Note 2 8 4 5 2 2" xfId="8103"/>
    <cellStyle name="Note 2 8 4 5 2 3" xfId="8104"/>
    <cellStyle name="Note 2 8 4 5 2_4F" xfId="23644"/>
    <cellStyle name="Note 2 8 4 5 3" xfId="8105"/>
    <cellStyle name="Note 2 8 4 5 3 2" xfId="8106"/>
    <cellStyle name="Note 2 8 4 5 3_4F" xfId="23645"/>
    <cellStyle name="Note 2 8 4 5 4" xfId="8107"/>
    <cellStyle name="Note 2 8 4 5_4F" xfId="23646"/>
    <cellStyle name="Note 2 8 4 6" xfId="8108"/>
    <cellStyle name="Note 2 8 4 6 2" xfId="8109"/>
    <cellStyle name="Note 2 8 4 6 2 2" xfId="8110"/>
    <cellStyle name="Note 2 8 4 6 2 3" xfId="8111"/>
    <cellStyle name="Note 2 8 4 6 2_4F" xfId="23647"/>
    <cellStyle name="Note 2 8 4 6 3" xfId="8112"/>
    <cellStyle name="Note 2 8 4 6 3 2" xfId="8113"/>
    <cellStyle name="Note 2 8 4 6 3_4F" xfId="23648"/>
    <cellStyle name="Note 2 8 4 6 4" xfId="8114"/>
    <cellStyle name="Note 2 8 4 6_4F" xfId="23649"/>
    <cellStyle name="Note 2 8 4 7" xfId="8115"/>
    <cellStyle name="Note 2 8 4 7 2" xfId="8116"/>
    <cellStyle name="Note 2 8 4 7 3" xfId="8117"/>
    <cellStyle name="Note 2 8 4 7_4F" xfId="23650"/>
    <cellStyle name="Note 2 8 4 8" xfId="8118"/>
    <cellStyle name="Note 2 8 4 8 2" xfId="8119"/>
    <cellStyle name="Note 2 8 4 8_4F" xfId="23651"/>
    <cellStyle name="Note 2 8 4 9" xfId="8120"/>
    <cellStyle name="Note 2 8 4_4F" xfId="23652"/>
    <cellStyle name="Note 2 8 5" xfId="8121"/>
    <cellStyle name="Note 2 8 5 2" xfId="8122"/>
    <cellStyle name="Note 2 8 5 2 2" xfId="8123"/>
    <cellStyle name="Note 2 8 5 2 2 2" xfId="8124"/>
    <cellStyle name="Note 2 8 5 2 2 3" xfId="8125"/>
    <cellStyle name="Note 2 8 5 2 2_4F" xfId="23653"/>
    <cellStyle name="Note 2 8 5 2 3" xfId="8126"/>
    <cellStyle name="Note 2 8 5 2 3 2" xfId="8127"/>
    <cellStyle name="Note 2 8 5 2 3_4F" xfId="23654"/>
    <cellStyle name="Note 2 8 5 2 4" xfId="8128"/>
    <cellStyle name="Note 2 8 5 2_4F" xfId="23655"/>
    <cellStyle name="Note 2 8 5 3" xfId="8129"/>
    <cellStyle name="Note 2 8 5 3 2" xfId="8130"/>
    <cellStyle name="Note 2 8 5 3 2 2" xfId="8131"/>
    <cellStyle name="Note 2 8 5 3 2 3" xfId="8132"/>
    <cellStyle name="Note 2 8 5 3 2_4F" xfId="23656"/>
    <cellStyle name="Note 2 8 5 3 3" xfId="8133"/>
    <cellStyle name="Note 2 8 5 3 3 2" xfId="8134"/>
    <cellStyle name="Note 2 8 5 3 3_4F" xfId="23657"/>
    <cellStyle name="Note 2 8 5 3 4" xfId="8135"/>
    <cellStyle name="Note 2 8 5 3_4F" xfId="23658"/>
    <cellStyle name="Note 2 8 5 4" xfId="8136"/>
    <cellStyle name="Note 2 8 5 4 2" xfId="8137"/>
    <cellStyle name="Note 2 8 5 4 2 2" xfId="8138"/>
    <cellStyle name="Note 2 8 5 4 2 3" xfId="8139"/>
    <cellStyle name="Note 2 8 5 4 2_4F" xfId="23659"/>
    <cellStyle name="Note 2 8 5 4 3" xfId="8140"/>
    <cellStyle name="Note 2 8 5 4 3 2" xfId="8141"/>
    <cellStyle name="Note 2 8 5 4 3_4F" xfId="23660"/>
    <cellStyle name="Note 2 8 5 4 4" xfId="8142"/>
    <cellStyle name="Note 2 8 5 4_4F" xfId="23661"/>
    <cellStyle name="Note 2 8 5 5" xfId="8143"/>
    <cellStyle name="Note 2 8 5 5 2" xfId="8144"/>
    <cellStyle name="Note 2 8 5 5 2 2" xfId="8145"/>
    <cellStyle name="Note 2 8 5 5 2 3" xfId="8146"/>
    <cellStyle name="Note 2 8 5 5 2_4F" xfId="23662"/>
    <cellStyle name="Note 2 8 5 5 3" xfId="8147"/>
    <cellStyle name="Note 2 8 5 5 3 2" xfId="8148"/>
    <cellStyle name="Note 2 8 5 5 3_4F" xfId="23663"/>
    <cellStyle name="Note 2 8 5 5 4" xfId="8149"/>
    <cellStyle name="Note 2 8 5 5_4F" xfId="23664"/>
    <cellStyle name="Note 2 8 5 6" xfId="8150"/>
    <cellStyle name="Note 2 8 5 6 2" xfId="8151"/>
    <cellStyle name="Note 2 8 5 6 2 2" xfId="8152"/>
    <cellStyle name="Note 2 8 5 6 2 3" xfId="8153"/>
    <cellStyle name="Note 2 8 5 6 2_4F" xfId="23665"/>
    <cellStyle name="Note 2 8 5 6 3" xfId="8154"/>
    <cellStyle name="Note 2 8 5 6 3 2" xfId="8155"/>
    <cellStyle name="Note 2 8 5 6 3_4F" xfId="23666"/>
    <cellStyle name="Note 2 8 5 6 4" xfId="8156"/>
    <cellStyle name="Note 2 8 5 6_4F" xfId="23667"/>
    <cellStyle name="Note 2 8 5 7" xfId="8157"/>
    <cellStyle name="Note 2 8 5 7 2" xfId="8158"/>
    <cellStyle name="Note 2 8 5 7 3" xfId="8159"/>
    <cellStyle name="Note 2 8 5 7_4F" xfId="23668"/>
    <cellStyle name="Note 2 8 5 8" xfId="8160"/>
    <cellStyle name="Note 2 8 5 8 2" xfId="8161"/>
    <cellStyle name="Note 2 8 5 8_4F" xfId="23669"/>
    <cellStyle name="Note 2 8 5 9" xfId="8162"/>
    <cellStyle name="Note 2 8 5_4F" xfId="23670"/>
    <cellStyle name="Note 2 8 6" xfId="8163"/>
    <cellStyle name="Note 2 8 6 2" xfId="8164"/>
    <cellStyle name="Note 2 8 6 2 2" xfId="8165"/>
    <cellStyle name="Note 2 8 6 2 3" xfId="8166"/>
    <cellStyle name="Note 2 8 6 2_4F" xfId="23671"/>
    <cellStyle name="Note 2 8 6 3" xfId="8167"/>
    <cellStyle name="Note 2 8 6 3 2" xfId="8168"/>
    <cellStyle name="Note 2 8 6 3_4F" xfId="23672"/>
    <cellStyle name="Note 2 8 6 4" xfId="8169"/>
    <cellStyle name="Note 2 8 6_4F" xfId="23673"/>
    <cellStyle name="Note 2 8 7" xfId="8170"/>
    <cellStyle name="Note 2 8 7 2" xfId="8171"/>
    <cellStyle name="Note 2 8 7 2 2" xfId="8172"/>
    <cellStyle name="Note 2 8 7 2 3" xfId="8173"/>
    <cellStyle name="Note 2 8 7 2_4F" xfId="23674"/>
    <cellStyle name="Note 2 8 7 3" xfId="8174"/>
    <cellStyle name="Note 2 8 7 3 2" xfId="8175"/>
    <cellStyle name="Note 2 8 7 3_4F" xfId="23675"/>
    <cellStyle name="Note 2 8 7 4" xfId="8176"/>
    <cellStyle name="Note 2 8 7_4F" xfId="23676"/>
    <cellStyle name="Note 2 8 8" xfId="8177"/>
    <cellStyle name="Note 2 8 8 2" xfId="8178"/>
    <cellStyle name="Note 2 8 8 2 2" xfId="8179"/>
    <cellStyle name="Note 2 8 8 2 3" xfId="8180"/>
    <cellStyle name="Note 2 8 8 2_4F" xfId="23677"/>
    <cellStyle name="Note 2 8 8 3" xfId="8181"/>
    <cellStyle name="Note 2 8 8 3 2" xfId="8182"/>
    <cellStyle name="Note 2 8 8 3_4F" xfId="23678"/>
    <cellStyle name="Note 2 8 8 4" xfId="8183"/>
    <cellStyle name="Note 2 8 8_4F" xfId="23679"/>
    <cellStyle name="Note 2 8 9" xfId="8184"/>
    <cellStyle name="Note 2 8 9 2" xfId="8185"/>
    <cellStyle name="Note 2 8 9 2 2" xfId="8186"/>
    <cellStyle name="Note 2 8 9 2 3" xfId="8187"/>
    <cellStyle name="Note 2 8 9 2_4F" xfId="23680"/>
    <cellStyle name="Note 2 8 9 3" xfId="8188"/>
    <cellStyle name="Note 2 8 9 3 2" xfId="8189"/>
    <cellStyle name="Note 2 8 9 3_4F" xfId="23681"/>
    <cellStyle name="Note 2 8 9 4" xfId="8190"/>
    <cellStyle name="Note 2 8 9_4F" xfId="23682"/>
    <cellStyle name="Note 2 8_4F" xfId="23683"/>
    <cellStyle name="Note 2 9" xfId="8191"/>
    <cellStyle name="Note 2 9 10" xfId="8192"/>
    <cellStyle name="Note 2 9 10 2" xfId="8193"/>
    <cellStyle name="Note 2 9 10 2 2" xfId="8194"/>
    <cellStyle name="Note 2 9 10 2 3" xfId="8195"/>
    <cellStyle name="Note 2 9 10 2_4F" xfId="23684"/>
    <cellStyle name="Note 2 9 10 3" xfId="8196"/>
    <cellStyle name="Note 2 9 10 3 2" xfId="8197"/>
    <cellStyle name="Note 2 9 10 3_4F" xfId="23685"/>
    <cellStyle name="Note 2 9 10 4" xfId="8198"/>
    <cellStyle name="Note 2 9 10_4F" xfId="23686"/>
    <cellStyle name="Note 2 9 11" xfId="8199"/>
    <cellStyle name="Note 2 9 11 2" xfId="8200"/>
    <cellStyle name="Note 2 9 11 2 2" xfId="8201"/>
    <cellStyle name="Note 2 9 11 2 3" xfId="8202"/>
    <cellStyle name="Note 2 9 11 2_4F" xfId="23687"/>
    <cellStyle name="Note 2 9 11 3" xfId="8203"/>
    <cellStyle name="Note 2 9 11 3 2" xfId="8204"/>
    <cellStyle name="Note 2 9 11 3_4F" xfId="23688"/>
    <cellStyle name="Note 2 9 11 4" xfId="8205"/>
    <cellStyle name="Note 2 9 11_4F" xfId="23689"/>
    <cellStyle name="Note 2 9 12" xfId="8206"/>
    <cellStyle name="Note 2 9 12 2" xfId="8207"/>
    <cellStyle name="Note 2 9 12 3" xfId="8208"/>
    <cellStyle name="Note 2 9 12_4F" xfId="23690"/>
    <cellStyle name="Note 2 9 13" xfId="8209"/>
    <cellStyle name="Note 2 9 13 2" xfId="8210"/>
    <cellStyle name="Note 2 9 13_4F" xfId="23691"/>
    <cellStyle name="Note 2 9 14" xfId="8211"/>
    <cellStyle name="Note 2 9 15" xfId="23692"/>
    <cellStyle name="Note 2 9 16" xfId="23693"/>
    <cellStyle name="Note 2 9 17" xfId="23694"/>
    <cellStyle name="Note 2 9 18" xfId="23695"/>
    <cellStyle name="Note 2 9 19" xfId="23696"/>
    <cellStyle name="Note 2 9 2" xfId="8212"/>
    <cellStyle name="Note 2 9 2 10" xfId="23697"/>
    <cellStyle name="Note 2 9 2 11" xfId="23698"/>
    <cellStyle name="Note 2 9 2 12" xfId="23699"/>
    <cellStyle name="Note 2 9 2 13" xfId="23700"/>
    <cellStyle name="Note 2 9 2 14" xfId="23701"/>
    <cellStyle name="Note 2 9 2 15" xfId="23702"/>
    <cellStyle name="Note 2 9 2 16" xfId="23703"/>
    <cellStyle name="Note 2 9 2 17" xfId="23704"/>
    <cellStyle name="Note 2 9 2 18" xfId="23705"/>
    <cellStyle name="Note 2 9 2 19" xfId="23706"/>
    <cellStyle name="Note 2 9 2 2" xfId="8213"/>
    <cellStyle name="Note 2 9 2 2 2" xfId="8214"/>
    <cellStyle name="Note 2 9 2 2 2 2" xfId="8215"/>
    <cellStyle name="Note 2 9 2 2 2 3" xfId="8216"/>
    <cellStyle name="Note 2 9 2 2 2_4F" xfId="23707"/>
    <cellStyle name="Note 2 9 2 2 3" xfId="8217"/>
    <cellStyle name="Note 2 9 2 2 3 2" xfId="8218"/>
    <cellStyle name="Note 2 9 2 2 3_4F" xfId="23708"/>
    <cellStyle name="Note 2 9 2 2 4" xfId="8219"/>
    <cellStyle name="Note 2 9 2 2_4F" xfId="23709"/>
    <cellStyle name="Note 2 9 2 3" xfId="8220"/>
    <cellStyle name="Note 2 9 2 3 2" xfId="8221"/>
    <cellStyle name="Note 2 9 2 3 2 2" xfId="8222"/>
    <cellStyle name="Note 2 9 2 3 2 3" xfId="8223"/>
    <cellStyle name="Note 2 9 2 3 2_4F" xfId="23710"/>
    <cellStyle name="Note 2 9 2 3 3" xfId="8224"/>
    <cellStyle name="Note 2 9 2 3 3 2" xfId="8225"/>
    <cellStyle name="Note 2 9 2 3 3_4F" xfId="23711"/>
    <cellStyle name="Note 2 9 2 3 4" xfId="8226"/>
    <cellStyle name="Note 2 9 2 3_4F" xfId="23712"/>
    <cellStyle name="Note 2 9 2 4" xfId="8227"/>
    <cellStyle name="Note 2 9 2 4 2" xfId="8228"/>
    <cellStyle name="Note 2 9 2 4 2 2" xfId="8229"/>
    <cellStyle name="Note 2 9 2 4 2 3" xfId="8230"/>
    <cellStyle name="Note 2 9 2 4 2_4F" xfId="23713"/>
    <cellStyle name="Note 2 9 2 4 3" xfId="8231"/>
    <cellStyle name="Note 2 9 2 4 3 2" xfId="8232"/>
    <cellStyle name="Note 2 9 2 4 3_4F" xfId="23714"/>
    <cellStyle name="Note 2 9 2 4 4" xfId="8233"/>
    <cellStyle name="Note 2 9 2 4_4F" xfId="23715"/>
    <cellStyle name="Note 2 9 2 5" xfId="8234"/>
    <cellStyle name="Note 2 9 2 5 2" xfId="8235"/>
    <cellStyle name="Note 2 9 2 5 2 2" xfId="8236"/>
    <cellStyle name="Note 2 9 2 5 2 3" xfId="8237"/>
    <cellStyle name="Note 2 9 2 5 2_4F" xfId="23716"/>
    <cellStyle name="Note 2 9 2 5 3" xfId="8238"/>
    <cellStyle name="Note 2 9 2 5 3 2" xfId="8239"/>
    <cellStyle name="Note 2 9 2 5 3_4F" xfId="23717"/>
    <cellStyle name="Note 2 9 2 5 4" xfId="8240"/>
    <cellStyle name="Note 2 9 2 5_4F" xfId="23718"/>
    <cellStyle name="Note 2 9 2 6" xfId="8241"/>
    <cellStyle name="Note 2 9 2 6 2" xfId="8242"/>
    <cellStyle name="Note 2 9 2 6 2 2" xfId="8243"/>
    <cellStyle name="Note 2 9 2 6 2 3" xfId="8244"/>
    <cellStyle name="Note 2 9 2 6 2_4F" xfId="23719"/>
    <cellStyle name="Note 2 9 2 6 3" xfId="8245"/>
    <cellStyle name="Note 2 9 2 6 3 2" xfId="8246"/>
    <cellStyle name="Note 2 9 2 6 3_4F" xfId="23720"/>
    <cellStyle name="Note 2 9 2 6 4" xfId="8247"/>
    <cellStyle name="Note 2 9 2 6_4F" xfId="23721"/>
    <cellStyle name="Note 2 9 2 7" xfId="8248"/>
    <cellStyle name="Note 2 9 2 7 2" xfId="8249"/>
    <cellStyle name="Note 2 9 2 7 3" xfId="8250"/>
    <cellStyle name="Note 2 9 2 7_4F" xfId="23722"/>
    <cellStyle name="Note 2 9 2 8" xfId="8251"/>
    <cellStyle name="Note 2 9 2 8 2" xfId="8252"/>
    <cellStyle name="Note 2 9 2 8_4F" xfId="23723"/>
    <cellStyle name="Note 2 9 2 9" xfId="8253"/>
    <cellStyle name="Note 2 9 2_4F" xfId="23724"/>
    <cellStyle name="Note 2 9 20" xfId="23725"/>
    <cellStyle name="Note 2 9 21" xfId="23726"/>
    <cellStyle name="Note 2 9 22" xfId="23727"/>
    <cellStyle name="Note 2 9 23" xfId="23728"/>
    <cellStyle name="Note 2 9 24" xfId="23729"/>
    <cellStyle name="Note 2 9 25" xfId="23730"/>
    <cellStyle name="Note 2 9 3" xfId="8254"/>
    <cellStyle name="Note 2 9 3 10" xfId="23731"/>
    <cellStyle name="Note 2 9 3 11" xfId="23732"/>
    <cellStyle name="Note 2 9 3 12" xfId="23733"/>
    <cellStyle name="Note 2 9 3 13" xfId="23734"/>
    <cellStyle name="Note 2 9 3 14" xfId="23735"/>
    <cellStyle name="Note 2 9 3 15" xfId="23736"/>
    <cellStyle name="Note 2 9 3 16" xfId="23737"/>
    <cellStyle name="Note 2 9 3 17" xfId="23738"/>
    <cellStyle name="Note 2 9 3 18" xfId="23739"/>
    <cellStyle name="Note 2 9 3 19" xfId="23740"/>
    <cellStyle name="Note 2 9 3 2" xfId="8255"/>
    <cellStyle name="Note 2 9 3 2 2" xfId="8256"/>
    <cellStyle name="Note 2 9 3 2 2 2" xfId="8257"/>
    <cellStyle name="Note 2 9 3 2 2 3" xfId="8258"/>
    <cellStyle name="Note 2 9 3 2 2_4F" xfId="23741"/>
    <cellStyle name="Note 2 9 3 2 3" xfId="8259"/>
    <cellStyle name="Note 2 9 3 2 3 2" xfId="8260"/>
    <cellStyle name="Note 2 9 3 2 3_4F" xfId="23742"/>
    <cellStyle name="Note 2 9 3 2 4" xfId="8261"/>
    <cellStyle name="Note 2 9 3 2_4F" xfId="23743"/>
    <cellStyle name="Note 2 9 3 3" xfId="8262"/>
    <cellStyle name="Note 2 9 3 3 2" xfId="8263"/>
    <cellStyle name="Note 2 9 3 3 2 2" xfId="8264"/>
    <cellStyle name="Note 2 9 3 3 2 3" xfId="8265"/>
    <cellStyle name="Note 2 9 3 3 2_4F" xfId="23744"/>
    <cellStyle name="Note 2 9 3 3 3" xfId="8266"/>
    <cellStyle name="Note 2 9 3 3 3 2" xfId="8267"/>
    <cellStyle name="Note 2 9 3 3 3_4F" xfId="23745"/>
    <cellStyle name="Note 2 9 3 3 4" xfId="8268"/>
    <cellStyle name="Note 2 9 3 3_4F" xfId="23746"/>
    <cellStyle name="Note 2 9 3 4" xfId="8269"/>
    <cellStyle name="Note 2 9 3 4 2" xfId="8270"/>
    <cellStyle name="Note 2 9 3 4 2 2" xfId="8271"/>
    <cellStyle name="Note 2 9 3 4 2 3" xfId="8272"/>
    <cellStyle name="Note 2 9 3 4 2_4F" xfId="23747"/>
    <cellStyle name="Note 2 9 3 4 3" xfId="8273"/>
    <cellStyle name="Note 2 9 3 4 3 2" xfId="8274"/>
    <cellStyle name="Note 2 9 3 4 3_4F" xfId="23748"/>
    <cellStyle name="Note 2 9 3 4 4" xfId="8275"/>
    <cellStyle name="Note 2 9 3 4_4F" xfId="23749"/>
    <cellStyle name="Note 2 9 3 5" xfId="8276"/>
    <cellStyle name="Note 2 9 3 5 2" xfId="8277"/>
    <cellStyle name="Note 2 9 3 5 2 2" xfId="8278"/>
    <cellStyle name="Note 2 9 3 5 2 3" xfId="8279"/>
    <cellStyle name="Note 2 9 3 5 2_4F" xfId="23750"/>
    <cellStyle name="Note 2 9 3 5 3" xfId="8280"/>
    <cellStyle name="Note 2 9 3 5 3 2" xfId="8281"/>
    <cellStyle name="Note 2 9 3 5 3_4F" xfId="23751"/>
    <cellStyle name="Note 2 9 3 5 4" xfId="8282"/>
    <cellStyle name="Note 2 9 3 5_4F" xfId="23752"/>
    <cellStyle name="Note 2 9 3 6" xfId="8283"/>
    <cellStyle name="Note 2 9 3 6 2" xfId="8284"/>
    <cellStyle name="Note 2 9 3 6 2 2" xfId="8285"/>
    <cellStyle name="Note 2 9 3 6 2 3" xfId="8286"/>
    <cellStyle name="Note 2 9 3 6 2_4F" xfId="23753"/>
    <cellStyle name="Note 2 9 3 6 3" xfId="8287"/>
    <cellStyle name="Note 2 9 3 6 3 2" xfId="8288"/>
    <cellStyle name="Note 2 9 3 6 3_4F" xfId="23754"/>
    <cellStyle name="Note 2 9 3 6 4" xfId="8289"/>
    <cellStyle name="Note 2 9 3 6_4F" xfId="23755"/>
    <cellStyle name="Note 2 9 3 7" xfId="8290"/>
    <cellStyle name="Note 2 9 3 7 2" xfId="8291"/>
    <cellStyle name="Note 2 9 3 7 3" xfId="8292"/>
    <cellStyle name="Note 2 9 3 7_4F" xfId="23756"/>
    <cellStyle name="Note 2 9 3 8" xfId="8293"/>
    <cellStyle name="Note 2 9 3 8 2" xfId="8294"/>
    <cellStyle name="Note 2 9 3 8_4F" xfId="23757"/>
    <cellStyle name="Note 2 9 3 9" xfId="8295"/>
    <cellStyle name="Note 2 9 3_4F" xfId="23758"/>
    <cellStyle name="Note 2 9 4" xfId="8296"/>
    <cellStyle name="Note 2 9 4 2" xfId="8297"/>
    <cellStyle name="Note 2 9 4 2 2" xfId="8298"/>
    <cellStyle name="Note 2 9 4 2 2 2" xfId="8299"/>
    <cellStyle name="Note 2 9 4 2 2 3" xfId="8300"/>
    <cellStyle name="Note 2 9 4 2 2_4F" xfId="23759"/>
    <cellStyle name="Note 2 9 4 2 3" xfId="8301"/>
    <cellStyle name="Note 2 9 4 2 3 2" xfId="8302"/>
    <cellStyle name="Note 2 9 4 2 3_4F" xfId="23760"/>
    <cellStyle name="Note 2 9 4 2 4" xfId="8303"/>
    <cellStyle name="Note 2 9 4 2_4F" xfId="23761"/>
    <cellStyle name="Note 2 9 4 3" xfId="8304"/>
    <cellStyle name="Note 2 9 4 3 2" xfId="8305"/>
    <cellStyle name="Note 2 9 4 3 2 2" xfId="8306"/>
    <cellStyle name="Note 2 9 4 3 2 3" xfId="8307"/>
    <cellStyle name="Note 2 9 4 3 2_4F" xfId="23762"/>
    <cellStyle name="Note 2 9 4 3 3" xfId="8308"/>
    <cellStyle name="Note 2 9 4 3 3 2" xfId="8309"/>
    <cellStyle name="Note 2 9 4 3 3_4F" xfId="23763"/>
    <cellStyle name="Note 2 9 4 3 4" xfId="8310"/>
    <cellStyle name="Note 2 9 4 3_4F" xfId="23764"/>
    <cellStyle name="Note 2 9 4 4" xfId="8311"/>
    <cellStyle name="Note 2 9 4 4 2" xfId="8312"/>
    <cellStyle name="Note 2 9 4 4 2 2" xfId="8313"/>
    <cellStyle name="Note 2 9 4 4 2 3" xfId="8314"/>
    <cellStyle name="Note 2 9 4 4 2_4F" xfId="23765"/>
    <cellStyle name="Note 2 9 4 4 3" xfId="8315"/>
    <cellStyle name="Note 2 9 4 4 3 2" xfId="8316"/>
    <cellStyle name="Note 2 9 4 4 3_4F" xfId="23766"/>
    <cellStyle name="Note 2 9 4 4 4" xfId="8317"/>
    <cellStyle name="Note 2 9 4 4_4F" xfId="23767"/>
    <cellStyle name="Note 2 9 4 5" xfId="8318"/>
    <cellStyle name="Note 2 9 4 5 2" xfId="8319"/>
    <cellStyle name="Note 2 9 4 5 2 2" xfId="8320"/>
    <cellStyle name="Note 2 9 4 5 2 3" xfId="8321"/>
    <cellStyle name="Note 2 9 4 5 2_4F" xfId="23768"/>
    <cellStyle name="Note 2 9 4 5 3" xfId="8322"/>
    <cellStyle name="Note 2 9 4 5 3 2" xfId="8323"/>
    <cellStyle name="Note 2 9 4 5 3_4F" xfId="23769"/>
    <cellStyle name="Note 2 9 4 5 4" xfId="8324"/>
    <cellStyle name="Note 2 9 4 5_4F" xfId="23770"/>
    <cellStyle name="Note 2 9 4 6" xfId="8325"/>
    <cellStyle name="Note 2 9 4 6 2" xfId="8326"/>
    <cellStyle name="Note 2 9 4 6 2 2" xfId="8327"/>
    <cellStyle name="Note 2 9 4 6 2 3" xfId="8328"/>
    <cellStyle name="Note 2 9 4 6 2_4F" xfId="23771"/>
    <cellStyle name="Note 2 9 4 6 3" xfId="8329"/>
    <cellStyle name="Note 2 9 4 6 3 2" xfId="8330"/>
    <cellStyle name="Note 2 9 4 6 3_4F" xfId="23772"/>
    <cellStyle name="Note 2 9 4 6 4" xfId="8331"/>
    <cellStyle name="Note 2 9 4 6_4F" xfId="23773"/>
    <cellStyle name="Note 2 9 4 7" xfId="8332"/>
    <cellStyle name="Note 2 9 4 7 2" xfId="8333"/>
    <cellStyle name="Note 2 9 4 7 3" xfId="8334"/>
    <cellStyle name="Note 2 9 4 7_4F" xfId="23774"/>
    <cellStyle name="Note 2 9 4 8" xfId="8335"/>
    <cellStyle name="Note 2 9 4 8 2" xfId="8336"/>
    <cellStyle name="Note 2 9 4 8_4F" xfId="23775"/>
    <cellStyle name="Note 2 9 4 9" xfId="8337"/>
    <cellStyle name="Note 2 9 4_4F" xfId="23776"/>
    <cellStyle name="Note 2 9 5" xfId="8338"/>
    <cellStyle name="Note 2 9 5 2" xfId="8339"/>
    <cellStyle name="Note 2 9 5 2 2" xfId="8340"/>
    <cellStyle name="Note 2 9 5 2 2 2" xfId="8341"/>
    <cellStyle name="Note 2 9 5 2 2 3" xfId="8342"/>
    <cellStyle name="Note 2 9 5 2 2_4F" xfId="23777"/>
    <cellStyle name="Note 2 9 5 2 3" xfId="8343"/>
    <cellStyle name="Note 2 9 5 2 3 2" xfId="8344"/>
    <cellStyle name="Note 2 9 5 2 3_4F" xfId="23778"/>
    <cellStyle name="Note 2 9 5 2 4" xfId="8345"/>
    <cellStyle name="Note 2 9 5 2_4F" xfId="23779"/>
    <cellStyle name="Note 2 9 5 3" xfId="8346"/>
    <cellStyle name="Note 2 9 5 3 2" xfId="8347"/>
    <cellStyle name="Note 2 9 5 3 2 2" xfId="8348"/>
    <cellStyle name="Note 2 9 5 3 2 3" xfId="8349"/>
    <cellStyle name="Note 2 9 5 3 2_4F" xfId="23780"/>
    <cellStyle name="Note 2 9 5 3 3" xfId="8350"/>
    <cellStyle name="Note 2 9 5 3 3 2" xfId="8351"/>
    <cellStyle name="Note 2 9 5 3 3_4F" xfId="23781"/>
    <cellStyle name="Note 2 9 5 3 4" xfId="8352"/>
    <cellStyle name="Note 2 9 5 3_4F" xfId="23782"/>
    <cellStyle name="Note 2 9 5 4" xfId="8353"/>
    <cellStyle name="Note 2 9 5 4 2" xfId="8354"/>
    <cellStyle name="Note 2 9 5 4 2 2" xfId="8355"/>
    <cellStyle name="Note 2 9 5 4 2 3" xfId="8356"/>
    <cellStyle name="Note 2 9 5 4 2_4F" xfId="23783"/>
    <cellStyle name="Note 2 9 5 4 3" xfId="8357"/>
    <cellStyle name="Note 2 9 5 4 3 2" xfId="8358"/>
    <cellStyle name="Note 2 9 5 4 3_4F" xfId="23784"/>
    <cellStyle name="Note 2 9 5 4 4" xfId="8359"/>
    <cellStyle name="Note 2 9 5 4_4F" xfId="23785"/>
    <cellStyle name="Note 2 9 5 5" xfId="8360"/>
    <cellStyle name="Note 2 9 5 5 2" xfId="8361"/>
    <cellStyle name="Note 2 9 5 5 2 2" xfId="8362"/>
    <cellStyle name="Note 2 9 5 5 2 3" xfId="8363"/>
    <cellStyle name="Note 2 9 5 5 2_4F" xfId="23786"/>
    <cellStyle name="Note 2 9 5 5 3" xfId="8364"/>
    <cellStyle name="Note 2 9 5 5 3 2" xfId="8365"/>
    <cellStyle name="Note 2 9 5 5 3_4F" xfId="23787"/>
    <cellStyle name="Note 2 9 5 5 4" xfId="8366"/>
    <cellStyle name="Note 2 9 5 5_4F" xfId="23788"/>
    <cellStyle name="Note 2 9 5 6" xfId="8367"/>
    <cellStyle name="Note 2 9 5 6 2" xfId="8368"/>
    <cellStyle name="Note 2 9 5 6 2 2" xfId="8369"/>
    <cellStyle name="Note 2 9 5 6 2 3" xfId="8370"/>
    <cellStyle name="Note 2 9 5 6 2_4F" xfId="23789"/>
    <cellStyle name="Note 2 9 5 6 3" xfId="8371"/>
    <cellStyle name="Note 2 9 5 6 3 2" xfId="8372"/>
    <cellStyle name="Note 2 9 5 6 3_4F" xfId="23790"/>
    <cellStyle name="Note 2 9 5 6 4" xfId="8373"/>
    <cellStyle name="Note 2 9 5 6_4F" xfId="23791"/>
    <cellStyle name="Note 2 9 5 7" xfId="8374"/>
    <cellStyle name="Note 2 9 5 7 2" xfId="8375"/>
    <cellStyle name="Note 2 9 5 7 3" xfId="8376"/>
    <cellStyle name="Note 2 9 5 7_4F" xfId="23792"/>
    <cellStyle name="Note 2 9 5 8" xfId="8377"/>
    <cellStyle name="Note 2 9 5 8 2" xfId="8378"/>
    <cellStyle name="Note 2 9 5 8_4F" xfId="23793"/>
    <cellStyle name="Note 2 9 5 9" xfId="8379"/>
    <cellStyle name="Note 2 9 5_4F" xfId="23794"/>
    <cellStyle name="Note 2 9 6" xfId="8380"/>
    <cellStyle name="Note 2 9 6 2" xfId="8381"/>
    <cellStyle name="Note 2 9 6 2 2" xfId="8382"/>
    <cellStyle name="Note 2 9 6 2 3" xfId="8383"/>
    <cellStyle name="Note 2 9 6 2_4F" xfId="23795"/>
    <cellStyle name="Note 2 9 6 3" xfId="8384"/>
    <cellStyle name="Note 2 9 6 3 2" xfId="8385"/>
    <cellStyle name="Note 2 9 6 3_4F" xfId="23796"/>
    <cellStyle name="Note 2 9 6 4" xfId="8386"/>
    <cellStyle name="Note 2 9 6_4F" xfId="23797"/>
    <cellStyle name="Note 2 9 7" xfId="8387"/>
    <cellStyle name="Note 2 9 7 2" xfId="8388"/>
    <cellStyle name="Note 2 9 7 2 2" xfId="8389"/>
    <cellStyle name="Note 2 9 7 2 3" xfId="8390"/>
    <cellStyle name="Note 2 9 7 2_4F" xfId="23798"/>
    <cellStyle name="Note 2 9 7 3" xfId="8391"/>
    <cellStyle name="Note 2 9 7 3 2" xfId="8392"/>
    <cellStyle name="Note 2 9 7 3_4F" xfId="23799"/>
    <cellStyle name="Note 2 9 7 4" xfId="8393"/>
    <cellStyle name="Note 2 9 7_4F" xfId="23800"/>
    <cellStyle name="Note 2 9 8" xfId="8394"/>
    <cellStyle name="Note 2 9 8 2" xfId="8395"/>
    <cellStyle name="Note 2 9 8 2 2" xfId="8396"/>
    <cellStyle name="Note 2 9 8 2 3" xfId="8397"/>
    <cellStyle name="Note 2 9 8 2_4F" xfId="23801"/>
    <cellStyle name="Note 2 9 8 3" xfId="8398"/>
    <cellStyle name="Note 2 9 8 3 2" xfId="8399"/>
    <cellStyle name="Note 2 9 8 3_4F" xfId="23802"/>
    <cellStyle name="Note 2 9 8 4" xfId="8400"/>
    <cellStyle name="Note 2 9 8_4F" xfId="23803"/>
    <cellStyle name="Note 2 9 9" xfId="8401"/>
    <cellStyle name="Note 2 9 9 2" xfId="8402"/>
    <cellStyle name="Note 2 9 9 2 2" xfId="8403"/>
    <cellStyle name="Note 2 9 9 2 3" xfId="8404"/>
    <cellStyle name="Note 2 9 9 2_4F" xfId="23804"/>
    <cellStyle name="Note 2 9 9 3" xfId="8405"/>
    <cellStyle name="Note 2 9 9 3 2" xfId="8406"/>
    <cellStyle name="Note 2 9 9 3_4F" xfId="23805"/>
    <cellStyle name="Note 2 9 9 4" xfId="8407"/>
    <cellStyle name="Note 2 9 9_4F" xfId="23806"/>
    <cellStyle name="Note 2 9_4F" xfId="23807"/>
    <cellStyle name="Note 2_4F" xfId="23808"/>
    <cellStyle name="Note 3" xfId="8408"/>
    <cellStyle name="Note 3 10" xfId="23809"/>
    <cellStyle name="Note 3 10 2" xfId="23810"/>
    <cellStyle name="Note 3 11" xfId="23811"/>
    <cellStyle name="Note 3 11 2" xfId="23812"/>
    <cellStyle name="Note 3 12" xfId="23813"/>
    <cellStyle name="Note 3 13" xfId="23814"/>
    <cellStyle name="Note 3 14" xfId="23815"/>
    <cellStyle name="Note 3 15" xfId="23816"/>
    <cellStyle name="Note 3 16" xfId="23817"/>
    <cellStyle name="Note 3 17" xfId="23818"/>
    <cellStyle name="Note 3 18" xfId="23819"/>
    <cellStyle name="Note 3 2" xfId="8409"/>
    <cellStyle name="Note 3 2 10" xfId="23820"/>
    <cellStyle name="Note 3 2 11" xfId="23821"/>
    <cellStyle name="Note 3 2 12" xfId="23822"/>
    <cellStyle name="Note 3 2 2" xfId="23823"/>
    <cellStyle name="Note 3 2 3" xfId="23824"/>
    <cellStyle name="Note 3 2 4" xfId="23825"/>
    <cellStyle name="Note 3 2 5" xfId="23826"/>
    <cellStyle name="Note 3 2 6" xfId="23827"/>
    <cellStyle name="Note 3 2 7" xfId="23828"/>
    <cellStyle name="Note 3 2 8" xfId="23829"/>
    <cellStyle name="Note 3 2 9" xfId="23830"/>
    <cellStyle name="Note 3 2_4F" xfId="23831"/>
    <cellStyle name="Note 3 3" xfId="8410"/>
    <cellStyle name="Note 3 3 10" xfId="23832"/>
    <cellStyle name="Note 3 3 11" xfId="23833"/>
    <cellStyle name="Note 3 3 12" xfId="23834"/>
    <cellStyle name="Note 3 3 2" xfId="23835"/>
    <cellStyle name="Note 3 3 3" xfId="23836"/>
    <cellStyle name="Note 3 3 4" xfId="23837"/>
    <cellStyle name="Note 3 3 5" xfId="23838"/>
    <cellStyle name="Note 3 3 6" xfId="23839"/>
    <cellStyle name="Note 3 3 7" xfId="23840"/>
    <cellStyle name="Note 3 3 8" xfId="23841"/>
    <cellStyle name="Note 3 3 9" xfId="23842"/>
    <cellStyle name="Note 3 3_4F" xfId="23843"/>
    <cellStyle name="Note 3 4" xfId="23844"/>
    <cellStyle name="Note 3 4 2" xfId="23845"/>
    <cellStyle name="Note 3 5" xfId="23846"/>
    <cellStyle name="Note 3 5 2" xfId="23847"/>
    <cellStyle name="Note 3 6" xfId="23848"/>
    <cellStyle name="Note 3 6 2" xfId="23849"/>
    <cellStyle name="Note 3 7" xfId="23850"/>
    <cellStyle name="Note 3 7 2" xfId="23851"/>
    <cellStyle name="Note 3 8" xfId="23852"/>
    <cellStyle name="Note 3 8 2" xfId="23853"/>
    <cellStyle name="Note 3 9" xfId="23854"/>
    <cellStyle name="Note 3 9 2" xfId="23855"/>
    <cellStyle name="Note 3_4F" xfId="23856"/>
    <cellStyle name="Note 4" xfId="8411"/>
    <cellStyle name="Note 4 10" xfId="23857"/>
    <cellStyle name="Note 4 11" xfId="23858"/>
    <cellStyle name="Note 4 12" xfId="23859"/>
    <cellStyle name="Note 4 13" xfId="23860"/>
    <cellStyle name="Note 4 14" xfId="23861"/>
    <cellStyle name="Note 4 2" xfId="23862"/>
    <cellStyle name="Note 4 2 10" xfId="23863"/>
    <cellStyle name="Note 4 2 2" xfId="23864"/>
    <cellStyle name="Note 4 2 3" xfId="23865"/>
    <cellStyle name="Note 4 2 4" xfId="23866"/>
    <cellStyle name="Note 4 2 5" xfId="23867"/>
    <cellStyle name="Note 4 2 6" xfId="23868"/>
    <cellStyle name="Note 4 2 7" xfId="23869"/>
    <cellStyle name="Note 4 2 8" xfId="23870"/>
    <cellStyle name="Note 4 2 9" xfId="23871"/>
    <cellStyle name="Note 4 3" xfId="23872"/>
    <cellStyle name="Note 4 3 10" xfId="23873"/>
    <cellStyle name="Note 4 3 2" xfId="23874"/>
    <cellStyle name="Note 4 3 3" xfId="23875"/>
    <cellStyle name="Note 4 3 4" xfId="23876"/>
    <cellStyle name="Note 4 3 5" xfId="23877"/>
    <cellStyle name="Note 4 3 6" xfId="23878"/>
    <cellStyle name="Note 4 3 7" xfId="23879"/>
    <cellStyle name="Note 4 3 8" xfId="23880"/>
    <cellStyle name="Note 4 3 9" xfId="23881"/>
    <cellStyle name="Note 4 4" xfId="23882"/>
    <cellStyle name="Note 4 5" xfId="23883"/>
    <cellStyle name="Note 4 6" xfId="23884"/>
    <cellStyle name="Note 4 7" xfId="23885"/>
    <cellStyle name="Note 4 8" xfId="23886"/>
    <cellStyle name="Note 4 9" xfId="23887"/>
    <cellStyle name="Note 4_4F" xfId="23888"/>
    <cellStyle name="Note 5" xfId="8412"/>
    <cellStyle name="Note 5 10" xfId="23889"/>
    <cellStyle name="Note 5 11" xfId="23890"/>
    <cellStyle name="Note 5 12" xfId="23891"/>
    <cellStyle name="Note 5 13" xfId="23892"/>
    <cellStyle name="Note 5 14" xfId="23893"/>
    <cellStyle name="Note 5 2" xfId="23894"/>
    <cellStyle name="Note 5 2 10" xfId="23895"/>
    <cellStyle name="Note 5 2 2" xfId="23896"/>
    <cellStyle name="Note 5 2 3" xfId="23897"/>
    <cellStyle name="Note 5 2 4" xfId="23898"/>
    <cellStyle name="Note 5 2 5" xfId="23899"/>
    <cellStyle name="Note 5 2 6" xfId="23900"/>
    <cellStyle name="Note 5 2 7" xfId="23901"/>
    <cellStyle name="Note 5 2 8" xfId="23902"/>
    <cellStyle name="Note 5 2 9" xfId="23903"/>
    <cellStyle name="Note 5 3" xfId="23904"/>
    <cellStyle name="Note 5 3 10" xfId="23905"/>
    <cellStyle name="Note 5 3 2" xfId="23906"/>
    <cellStyle name="Note 5 3 3" xfId="23907"/>
    <cellStyle name="Note 5 3 4" xfId="23908"/>
    <cellStyle name="Note 5 3 5" xfId="23909"/>
    <cellStyle name="Note 5 3 6" xfId="23910"/>
    <cellStyle name="Note 5 3 7" xfId="23911"/>
    <cellStyle name="Note 5 3 8" xfId="23912"/>
    <cellStyle name="Note 5 3 9" xfId="23913"/>
    <cellStyle name="Note 5 4" xfId="23914"/>
    <cellStyle name="Note 5 5" xfId="23915"/>
    <cellStyle name="Note 5 6" xfId="23916"/>
    <cellStyle name="Note 5 7" xfId="23917"/>
    <cellStyle name="Note 5 8" xfId="23918"/>
    <cellStyle name="Note 5 9" xfId="23919"/>
    <cellStyle name="Note 5_4F" xfId="23920"/>
    <cellStyle name="Note 6" xfId="8413"/>
    <cellStyle name="Note 6 10" xfId="23921"/>
    <cellStyle name="Note 6 11" xfId="23922"/>
    <cellStyle name="Note 6 12" xfId="23923"/>
    <cellStyle name="Note 6 13" xfId="23924"/>
    <cellStyle name="Note 6 14" xfId="23925"/>
    <cellStyle name="Note 6 2" xfId="23926"/>
    <cellStyle name="Note 6 2 10" xfId="23927"/>
    <cellStyle name="Note 6 2 2" xfId="23928"/>
    <cellStyle name="Note 6 2 3" xfId="23929"/>
    <cellStyle name="Note 6 2 4" xfId="23930"/>
    <cellStyle name="Note 6 2 5" xfId="23931"/>
    <cellStyle name="Note 6 2 6" xfId="23932"/>
    <cellStyle name="Note 6 2 7" xfId="23933"/>
    <cellStyle name="Note 6 2 8" xfId="23934"/>
    <cellStyle name="Note 6 2 9" xfId="23935"/>
    <cellStyle name="Note 6 3" xfId="23936"/>
    <cellStyle name="Note 6 3 10" xfId="23937"/>
    <cellStyle name="Note 6 3 2" xfId="23938"/>
    <cellStyle name="Note 6 3 3" xfId="23939"/>
    <cellStyle name="Note 6 3 4" xfId="23940"/>
    <cellStyle name="Note 6 3 5" xfId="23941"/>
    <cellStyle name="Note 6 3 6" xfId="23942"/>
    <cellStyle name="Note 6 3 7" xfId="23943"/>
    <cellStyle name="Note 6 3 8" xfId="23944"/>
    <cellStyle name="Note 6 3 9" xfId="23945"/>
    <cellStyle name="Note 6 4" xfId="23946"/>
    <cellStyle name="Note 6 5" xfId="23947"/>
    <cellStyle name="Note 6 6" xfId="23948"/>
    <cellStyle name="Note 6 7" xfId="23949"/>
    <cellStyle name="Note 6 8" xfId="23950"/>
    <cellStyle name="Note 6 9" xfId="23951"/>
    <cellStyle name="Note 6_4F" xfId="23952"/>
    <cellStyle name="Note 7" xfId="8414"/>
    <cellStyle name="Note 7 10" xfId="23953"/>
    <cellStyle name="Note 7 11" xfId="23954"/>
    <cellStyle name="Note 7 12" xfId="23955"/>
    <cellStyle name="Note 7 13" xfId="23956"/>
    <cellStyle name="Note 7 14" xfId="23957"/>
    <cellStyle name="Note 7 2" xfId="23958"/>
    <cellStyle name="Note 7 2 10" xfId="23959"/>
    <cellStyle name="Note 7 2 2" xfId="23960"/>
    <cellStyle name="Note 7 2 3" xfId="23961"/>
    <cellStyle name="Note 7 2 4" xfId="23962"/>
    <cellStyle name="Note 7 2 5" xfId="23963"/>
    <cellStyle name="Note 7 2 6" xfId="23964"/>
    <cellStyle name="Note 7 2 7" xfId="23965"/>
    <cellStyle name="Note 7 2 8" xfId="23966"/>
    <cellStyle name="Note 7 2 9" xfId="23967"/>
    <cellStyle name="Note 7 3" xfId="23968"/>
    <cellStyle name="Note 7 3 10" xfId="23969"/>
    <cellStyle name="Note 7 3 2" xfId="23970"/>
    <cellStyle name="Note 7 3 3" xfId="23971"/>
    <cellStyle name="Note 7 3 4" xfId="23972"/>
    <cellStyle name="Note 7 3 5" xfId="23973"/>
    <cellStyle name="Note 7 3 6" xfId="23974"/>
    <cellStyle name="Note 7 3 7" xfId="23975"/>
    <cellStyle name="Note 7 3 8" xfId="23976"/>
    <cellStyle name="Note 7 3 9" xfId="23977"/>
    <cellStyle name="Note 7 4" xfId="23978"/>
    <cellStyle name="Note 7 5" xfId="23979"/>
    <cellStyle name="Note 7 6" xfId="23980"/>
    <cellStyle name="Note 7 7" xfId="23981"/>
    <cellStyle name="Note 7 8" xfId="23982"/>
    <cellStyle name="Note 7 9" xfId="23983"/>
    <cellStyle name="Note 7_4F" xfId="23984"/>
    <cellStyle name="Note 8" xfId="8415"/>
    <cellStyle name="Note 8 10" xfId="23985"/>
    <cellStyle name="Note 8 11" xfId="23986"/>
    <cellStyle name="Note 8 12" xfId="23987"/>
    <cellStyle name="Note 8 13" xfId="23988"/>
    <cellStyle name="Note 8 14" xfId="23989"/>
    <cellStyle name="Note 8 2" xfId="23990"/>
    <cellStyle name="Note 8 2 10" xfId="23991"/>
    <cellStyle name="Note 8 2 2" xfId="23992"/>
    <cellStyle name="Note 8 2 3" xfId="23993"/>
    <cellStyle name="Note 8 2 4" xfId="23994"/>
    <cellStyle name="Note 8 2 5" xfId="23995"/>
    <cellStyle name="Note 8 2 6" xfId="23996"/>
    <cellStyle name="Note 8 2 7" xfId="23997"/>
    <cellStyle name="Note 8 2 8" xfId="23998"/>
    <cellStyle name="Note 8 2 9" xfId="23999"/>
    <cellStyle name="Note 8 3" xfId="24000"/>
    <cellStyle name="Note 8 3 10" xfId="24001"/>
    <cellStyle name="Note 8 3 2" xfId="24002"/>
    <cellStyle name="Note 8 3 3" xfId="24003"/>
    <cellStyle name="Note 8 3 4" xfId="24004"/>
    <cellStyle name="Note 8 3 5" xfId="24005"/>
    <cellStyle name="Note 8 3 6" xfId="24006"/>
    <cellStyle name="Note 8 3 7" xfId="24007"/>
    <cellStyle name="Note 8 3 8" xfId="24008"/>
    <cellStyle name="Note 8 3 9" xfId="24009"/>
    <cellStyle name="Note 8 4" xfId="24010"/>
    <cellStyle name="Note 8 5" xfId="24011"/>
    <cellStyle name="Note 8 6" xfId="24012"/>
    <cellStyle name="Note 8 7" xfId="24013"/>
    <cellStyle name="Note 8 8" xfId="24014"/>
    <cellStyle name="Note 8 9" xfId="24015"/>
    <cellStyle name="Note 8_4F" xfId="24016"/>
    <cellStyle name="Note 9" xfId="8416"/>
    <cellStyle name="Note 9 10" xfId="24017"/>
    <cellStyle name="Note 9 11" xfId="24018"/>
    <cellStyle name="Note 9 12" xfId="24019"/>
    <cellStyle name="Note 9 13" xfId="24020"/>
    <cellStyle name="Note 9 14" xfId="24021"/>
    <cellStyle name="Note 9 2" xfId="24022"/>
    <cellStyle name="Note 9 2 10" xfId="24023"/>
    <cellStyle name="Note 9 2 2" xfId="24024"/>
    <cellStyle name="Note 9 2 3" xfId="24025"/>
    <cellStyle name="Note 9 2 4" xfId="24026"/>
    <cellStyle name="Note 9 2 5" xfId="24027"/>
    <cellStyle name="Note 9 2 6" xfId="24028"/>
    <cellStyle name="Note 9 2 7" xfId="24029"/>
    <cellStyle name="Note 9 2 8" xfId="24030"/>
    <cellStyle name="Note 9 2 9" xfId="24031"/>
    <cellStyle name="Note 9 3" xfId="24032"/>
    <cellStyle name="Note 9 3 10" xfId="24033"/>
    <cellStyle name="Note 9 3 2" xfId="24034"/>
    <cellStyle name="Note 9 3 3" xfId="24035"/>
    <cellStyle name="Note 9 3 4" xfId="24036"/>
    <cellStyle name="Note 9 3 5" xfId="24037"/>
    <cellStyle name="Note 9 3 6" xfId="24038"/>
    <cellStyle name="Note 9 3 7" xfId="24039"/>
    <cellStyle name="Note 9 3 8" xfId="24040"/>
    <cellStyle name="Note 9 3 9" xfId="24041"/>
    <cellStyle name="Note 9 4" xfId="24042"/>
    <cellStyle name="Note 9 5" xfId="24043"/>
    <cellStyle name="Note 9 6" xfId="24044"/>
    <cellStyle name="Note 9 7" xfId="24045"/>
    <cellStyle name="Note 9 8" xfId="24046"/>
    <cellStyle name="Note 9 9" xfId="24047"/>
    <cellStyle name="Note 9_4F" xfId="24048"/>
    <cellStyle name="Output 10" xfId="8417"/>
    <cellStyle name="Output 10 10" xfId="24049"/>
    <cellStyle name="Output 10 11" xfId="24050"/>
    <cellStyle name="Output 10 12" xfId="24051"/>
    <cellStyle name="Output 10 13" xfId="24052"/>
    <cellStyle name="Output 10 14" xfId="24053"/>
    <cellStyle name="Output 10 2" xfId="24054"/>
    <cellStyle name="Output 10 2 10" xfId="24055"/>
    <cellStyle name="Output 10 2 2" xfId="24056"/>
    <cellStyle name="Output 10 2 3" xfId="24057"/>
    <cellStyle name="Output 10 2 4" xfId="24058"/>
    <cellStyle name="Output 10 2 5" xfId="24059"/>
    <cellStyle name="Output 10 2 6" xfId="24060"/>
    <cellStyle name="Output 10 2 7" xfId="24061"/>
    <cellStyle name="Output 10 2 8" xfId="24062"/>
    <cellStyle name="Output 10 2 9" xfId="24063"/>
    <cellStyle name="Output 10 3" xfId="24064"/>
    <cellStyle name="Output 10 3 10" xfId="24065"/>
    <cellStyle name="Output 10 3 2" xfId="24066"/>
    <cellStyle name="Output 10 3 3" xfId="24067"/>
    <cellStyle name="Output 10 3 4" xfId="24068"/>
    <cellStyle name="Output 10 3 5" xfId="24069"/>
    <cellStyle name="Output 10 3 6" xfId="24070"/>
    <cellStyle name="Output 10 3 7" xfId="24071"/>
    <cellStyle name="Output 10 3 8" xfId="24072"/>
    <cellStyle name="Output 10 3 9" xfId="24073"/>
    <cellStyle name="Output 10 4" xfId="24074"/>
    <cellStyle name="Output 10 5" xfId="24075"/>
    <cellStyle name="Output 10 6" xfId="24076"/>
    <cellStyle name="Output 10 7" xfId="24077"/>
    <cellStyle name="Output 10 8" xfId="24078"/>
    <cellStyle name="Output 10 9" xfId="24079"/>
    <cellStyle name="Output 10_4F" xfId="24080"/>
    <cellStyle name="Output 11" xfId="8418"/>
    <cellStyle name="Output 11 10" xfId="24081"/>
    <cellStyle name="Output 11 11" xfId="24082"/>
    <cellStyle name="Output 11 12" xfId="24083"/>
    <cellStyle name="Output 11 13" xfId="24084"/>
    <cellStyle name="Output 11 14" xfId="24085"/>
    <cellStyle name="Output 11 2" xfId="24086"/>
    <cellStyle name="Output 11 2 10" xfId="24087"/>
    <cellStyle name="Output 11 2 2" xfId="24088"/>
    <cellStyle name="Output 11 2 3" xfId="24089"/>
    <cellStyle name="Output 11 2 4" xfId="24090"/>
    <cellStyle name="Output 11 2 5" xfId="24091"/>
    <cellStyle name="Output 11 2 6" xfId="24092"/>
    <cellStyle name="Output 11 2 7" xfId="24093"/>
    <cellStyle name="Output 11 2 8" xfId="24094"/>
    <cellStyle name="Output 11 2 9" xfId="24095"/>
    <cellStyle name="Output 11 3" xfId="24096"/>
    <cellStyle name="Output 11 3 10" xfId="24097"/>
    <cellStyle name="Output 11 3 2" xfId="24098"/>
    <cellStyle name="Output 11 3 3" xfId="24099"/>
    <cellStyle name="Output 11 3 4" xfId="24100"/>
    <cellStyle name="Output 11 3 5" xfId="24101"/>
    <cellStyle name="Output 11 3 6" xfId="24102"/>
    <cellStyle name="Output 11 3 7" xfId="24103"/>
    <cellStyle name="Output 11 3 8" xfId="24104"/>
    <cellStyle name="Output 11 3 9" xfId="24105"/>
    <cellStyle name="Output 11 4" xfId="24106"/>
    <cellStyle name="Output 11 5" xfId="24107"/>
    <cellStyle name="Output 11 6" xfId="24108"/>
    <cellStyle name="Output 11 7" xfId="24109"/>
    <cellStyle name="Output 11 8" xfId="24110"/>
    <cellStyle name="Output 11 9" xfId="24111"/>
    <cellStyle name="Output 11_4F" xfId="24112"/>
    <cellStyle name="Output 12" xfId="8419"/>
    <cellStyle name="Output 12 10" xfId="24113"/>
    <cellStyle name="Output 12 11" xfId="24114"/>
    <cellStyle name="Output 12 12" xfId="24115"/>
    <cellStyle name="Output 12 13" xfId="24116"/>
    <cellStyle name="Output 12 14" xfId="24117"/>
    <cellStyle name="Output 12 2" xfId="24118"/>
    <cellStyle name="Output 12 2 10" xfId="24119"/>
    <cellStyle name="Output 12 2 2" xfId="24120"/>
    <cellStyle name="Output 12 2 3" xfId="24121"/>
    <cellStyle name="Output 12 2 4" xfId="24122"/>
    <cellStyle name="Output 12 2 5" xfId="24123"/>
    <cellStyle name="Output 12 2 6" xfId="24124"/>
    <cellStyle name="Output 12 2 7" xfId="24125"/>
    <cellStyle name="Output 12 2 8" xfId="24126"/>
    <cellStyle name="Output 12 2 9" xfId="24127"/>
    <cellStyle name="Output 12 3" xfId="24128"/>
    <cellStyle name="Output 12 3 10" xfId="24129"/>
    <cellStyle name="Output 12 3 2" xfId="24130"/>
    <cellStyle name="Output 12 3 3" xfId="24131"/>
    <cellStyle name="Output 12 3 4" xfId="24132"/>
    <cellStyle name="Output 12 3 5" xfId="24133"/>
    <cellStyle name="Output 12 3 6" xfId="24134"/>
    <cellStyle name="Output 12 3 7" xfId="24135"/>
    <cellStyle name="Output 12 3 8" xfId="24136"/>
    <cellStyle name="Output 12 3 9" xfId="24137"/>
    <cellStyle name="Output 12 4" xfId="24138"/>
    <cellStyle name="Output 12 5" xfId="24139"/>
    <cellStyle name="Output 12 6" xfId="24140"/>
    <cellStyle name="Output 12 7" xfId="24141"/>
    <cellStyle name="Output 12 8" xfId="24142"/>
    <cellStyle name="Output 12 9" xfId="24143"/>
    <cellStyle name="Output 12_4F" xfId="24144"/>
    <cellStyle name="Output 13" xfId="8420"/>
    <cellStyle name="Output 13 10" xfId="24145"/>
    <cellStyle name="Output 13 11" xfId="24146"/>
    <cellStyle name="Output 13 12" xfId="24147"/>
    <cellStyle name="Output 13 13" xfId="24148"/>
    <cellStyle name="Output 13 14" xfId="24149"/>
    <cellStyle name="Output 13 2" xfId="24150"/>
    <cellStyle name="Output 13 2 10" xfId="24151"/>
    <cellStyle name="Output 13 2 2" xfId="24152"/>
    <cellStyle name="Output 13 2 3" xfId="24153"/>
    <cellStyle name="Output 13 2 4" xfId="24154"/>
    <cellStyle name="Output 13 2 5" xfId="24155"/>
    <cellStyle name="Output 13 2 6" xfId="24156"/>
    <cellStyle name="Output 13 2 7" xfId="24157"/>
    <cellStyle name="Output 13 2 8" xfId="24158"/>
    <cellStyle name="Output 13 2 9" xfId="24159"/>
    <cellStyle name="Output 13 3" xfId="24160"/>
    <cellStyle name="Output 13 3 10" xfId="24161"/>
    <cellStyle name="Output 13 3 2" xfId="24162"/>
    <cellStyle name="Output 13 3 3" xfId="24163"/>
    <cellStyle name="Output 13 3 4" xfId="24164"/>
    <cellStyle name="Output 13 3 5" xfId="24165"/>
    <cellStyle name="Output 13 3 6" xfId="24166"/>
    <cellStyle name="Output 13 3 7" xfId="24167"/>
    <cellStyle name="Output 13 3 8" xfId="24168"/>
    <cellStyle name="Output 13 3 9" xfId="24169"/>
    <cellStyle name="Output 13 4" xfId="24170"/>
    <cellStyle name="Output 13 5" xfId="24171"/>
    <cellStyle name="Output 13 6" xfId="24172"/>
    <cellStyle name="Output 13 7" xfId="24173"/>
    <cellStyle name="Output 13 8" xfId="24174"/>
    <cellStyle name="Output 13 9" xfId="24175"/>
    <cellStyle name="Output 13_4F" xfId="24176"/>
    <cellStyle name="Output 14" xfId="8421"/>
    <cellStyle name="Output 14 10" xfId="24177"/>
    <cellStyle name="Output 14 11" xfId="24178"/>
    <cellStyle name="Output 14 12" xfId="24179"/>
    <cellStyle name="Output 14 13" xfId="24180"/>
    <cellStyle name="Output 14 14" xfId="24181"/>
    <cellStyle name="Output 14 2" xfId="24182"/>
    <cellStyle name="Output 14 2 10" xfId="24183"/>
    <cellStyle name="Output 14 2 2" xfId="24184"/>
    <cellStyle name="Output 14 2 3" xfId="24185"/>
    <cellStyle name="Output 14 2 4" xfId="24186"/>
    <cellStyle name="Output 14 2 5" xfId="24187"/>
    <cellStyle name="Output 14 2 6" xfId="24188"/>
    <cellStyle name="Output 14 2 7" xfId="24189"/>
    <cellStyle name="Output 14 2 8" xfId="24190"/>
    <cellStyle name="Output 14 2 9" xfId="24191"/>
    <cellStyle name="Output 14 3" xfId="24192"/>
    <cellStyle name="Output 14 3 10" xfId="24193"/>
    <cellStyle name="Output 14 3 2" xfId="24194"/>
    <cellStyle name="Output 14 3 3" xfId="24195"/>
    <cellStyle name="Output 14 3 4" xfId="24196"/>
    <cellStyle name="Output 14 3 5" xfId="24197"/>
    <cellStyle name="Output 14 3 6" xfId="24198"/>
    <cellStyle name="Output 14 3 7" xfId="24199"/>
    <cellStyle name="Output 14 3 8" xfId="24200"/>
    <cellStyle name="Output 14 3 9" xfId="24201"/>
    <cellStyle name="Output 14 4" xfId="24202"/>
    <cellStyle name="Output 14 5" xfId="24203"/>
    <cellStyle name="Output 14 6" xfId="24204"/>
    <cellStyle name="Output 14 7" xfId="24205"/>
    <cellStyle name="Output 14 8" xfId="24206"/>
    <cellStyle name="Output 14 9" xfId="24207"/>
    <cellStyle name="Output 14_4F" xfId="24208"/>
    <cellStyle name="Output 15" xfId="24209"/>
    <cellStyle name="Output 16" xfId="24210"/>
    <cellStyle name="Output 17" xfId="24211"/>
    <cellStyle name="Output 18" xfId="24212"/>
    <cellStyle name="Output 2" xfId="8422"/>
    <cellStyle name="Output 2 10" xfId="8423"/>
    <cellStyle name="Output 2 10 10" xfId="24213"/>
    <cellStyle name="Output 2 10 2" xfId="8424"/>
    <cellStyle name="Output 2 10 2 2" xfId="8425"/>
    <cellStyle name="Output 2 10 2 2 2" xfId="8426"/>
    <cellStyle name="Output 2 10 2 2 3" xfId="8427"/>
    <cellStyle name="Output 2 10 2 2_4F" xfId="24214"/>
    <cellStyle name="Output 2 10 2 3" xfId="8428"/>
    <cellStyle name="Output 2 10 2 3 2" xfId="8429"/>
    <cellStyle name="Output 2 10 2 3_4F" xfId="24215"/>
    <cellStyle name="Output 2 10 2 4" xfId="8430"/>
    <cellStyle name="Output 2 10 2_4F" xfId="24216"/>
    <cellStyle name="Output 2 10 3" xfId="8431"/>
    <cellStyle name="Output 2 10 3 2" xfId="8432"/>
    <cellStyle name="Output 2 10 3 2 2" xfId="8433"/>
    <cellStyle name="Output 2 10 3 2 3" xfId="8434"/>
    <cellStyle name="Output 2 10 3 2_4F" xfId="24217"/>
    <cellStyle name="Output 2 10 3 3" xfId="8435"/>
    <cellStyle name="Output 2 10 3 3 2" xfId="8436"/>
    <cellStyle name="Output 2 10 3 3_4F" xfId="24218"/>
    <cellStyle name="Output 2 10 3 4" xfId="8437"/>
    <cellStyle name="Output 2 10 3_4F" xfId="24219"/>
    <cellStyle name="Output 2 10 4" xfId="8438"/>
    <cellStyle name="Output 2 10 4 2" xfId="8439"/>
    <cellStyle name="Output 2 10 4 2 2" xfId="8440"/>
    <cellStyle name="Output 2 10 4 2 3" xfId="8441"/>
    <cellStyle name="Output 2 10 4 2_4F" xfId="24220"/>
    <cellStyle name="Output 2 10 4 3" xfId="8442"/>
    <cellStyle name="Output 2 10 4 3 2" xfId="8443"/>
    <cellStyle name="Output 2 10 4 3_4F" xfId="24221"/>
    <cellStyle name="Output 2 10 4 4" xfId="8444"/>
    <cellStyle name="Output 2 10 4_4F" xfId="24222"/>
    <cellStyle name="Output 2 10 5" xfId="8445"/>
    <cellStyle name="Output 2 10 5 2" xfId="8446"/>
    <cellStyle name="Output 2 10 5 2 2" xfId="8447"/>
    <cellStyle name="Output 2 10 5 2 3" xfId="8448"/>
    <cellStyle name="Output 2 10 5 2_4F" xfId="24223"/>
    <cellStyle name="Output 2 10 5 3" xfId="8449"/>
    <cellStyle name="Output 2 10 5 3 2" xfId="8450"/>
    <cellStyle name="Output 2 10 5 3_4F" xfId="24224"/>
    <cellStyle name="Output 2 10 5 4" xfId="8451"/>
    <cellStyle name="Output 2 10 5_4F" xfId="24225"/>
    <cellStyle name="Output 2 10 6" xfId="8452"/>
    <cellStyle name="Output 2 10 6 2" xfId="8453"/>
    <cellStyle name="Output 2 10 6 2 2" xfId="8454"/>
    <cellStyle name="Output 2 10 6 2 3" xfId="8455"/>
    <cellStyle name="Output 2 10 6 2_4F" xfId="24226"/>
    <cellStyle name="Output 2 10 6 3" xfId="8456"/>
    <cellStyle name="Output 2 10 6 3 2" xfId="8457"/>
    <cellStyle name="Output 2 10 6 3_4F" xfId="24227"/>
    <cellStyle name="Output 2 10 6 4" xfId="8458"/>
    <cellStyle name="Output 2 10 6_4F" xfId="24228"/>
    <cellStyle name="Output 2 10 7" xfId="8459"/>
    <cellStyle name="Output 2 10 7 2" xfId="8460"/>
    <cellStyle name="Output 2 10 7 3" xfId="8461"/>
    <cellStyle name="Output 2 10 7_4F" xfId="24229"/>
    <cellStyle name="Output 2 10 8" xfId="8462"/>
    <cellStyle name="Output 2 10 8 2" xfId="8463"/>
    <cellStyle name="Output 2 10 8_4F" xfId="24230"/>
    <cellStyle name="Output 2 10 9" xfId="8464"/>
    <cellStyle name="Output 2 10_4F" xfId="24231"/>
    <cellStyle name="Output 2 11" xfId="8465"/>
    <cellStyle name="Output 2 11 10" xfId="24232"/>
    <cellStyle name="Output 2 11 2" xfId="8466"/>
    <cellStyle name="Output 2 11 2 2" xfId="8467"/>
    <cellStyle name="Output 2 11 2 2 2" xfId="8468"/>
    <cellStyle name="Output 2 11 2 2 3" xfId="8469"/>
    <cellStyle name="Output 2 11 2 2_4F" xfId="24233"/>
    <cellStyle name="Output 2 11 2 3" xfId="8470"/>
    <cellStyle name="Output 2 11 2 3 2" xfId="8471"/>
    <cellStyle name="Output 2 11 2 3_4F" xfId="24234"/>
    <cellStyle name="Output 2 11 2 4" xfId="8472"/>
    <cellStyle name="Output 2 11 2_4F" xfId="24235"/>
    <cellStyle name="Output 2 11 3" xfId="8473"/>
    <cellStyle name="Output 2 11 3 2" xfId="8474"/>
    <cellStyle name="Output 2 11 3 2 2" xfId="8475"/>
    <cellStyle name="Output 2 11 3 2 3" xfId="8476"/>
    <cellStyle name="Output 2 11 3 2_4F" xfId="24236"/>
    <cellStyle name="Output 2 11 3 3" xfId="8477"/>
    <cellStyle name="Output 2 11 3 3 2" xfId="8478"/>
    <cellStyle name="Output 2 11 3 3_4F" xfId="24237"/>
    <cellStyle name="Output 2 11 3 4" xfId="8479"/>
    <cellStyle name="Output 2 11 3_4F" xfId="24238"/>
    <cellStyle name="Output 2 11 4" xfId="8480"/>
    <cellStyle name="Output 2 11 4 2" xfId="8481"/>
    <cellStyle name="Output 2 11 4 2 2" xfId="8482"/>
    <cellStyle name="Output 2 11 4 2 3" xfId="8483"/>
    <cellStyle name="Output 2 11 4 2_4F" xfId="24239"/>
    <cellStyle name="Output 2 11 4 3" xfId="8484"/>
    <cellStyle name="Output 2 11 4 3 2" xfId="8485"/>
    <cellStyle name="Output 2 11 4 3_4F" xfId="24240"/>
    <cellStyle name="Output 2 11 4 4" xfId="8486"/>
    <cellStyle name="Output 2 11 4_4F" xfId="24241"/>
    <cellStyle name="Output 2 11 5" xfId="8487"/>
    <cellStyle name="Output 2 11 5 2" xfId="8488"/>
    <cellStyle name="Output 2 11 5 2 2" xfId="8489"/>
    <cellStyle name="Output 2 11 5 2 3" xfId="8490"/>
    <cellStyle name="Output 2 11 5 2_4F" xfId="24242"/>
    <cellStyle name="Output 2 11 5 3" xfId="8491"/>
    <cellStyle name="Output 2 11 5 3 2" xfId="8492"/>
    <cellStyle name="Output 2 11 5 3_4F" xfId="24243"/>
    <cellStyle name="Output 2 11 5 4" xfId="8493"/>
    <cellStyle name="Output 2 11 5_4F" xfId="24244"/>
    <cellStyle name="Output 2 11 6" xfId="8494"/>
    <cellStyle name="Output 2 11 6 2" xfId="8495"/>
    <cellStyle name="Output 2 11 6 2 2" xfId="8496"/>
    <cellStyle name="Output 2 11 6 2 3" xfId="8497"/>
    <cellStyle name="Output 2 11 6 2_4F" xfId="24245"/>
    <cellStyle name="Output 2 11 6 3" xfId="8498"/>
    <cellStyle name="Output 2 11 6 3 2" xfId="8499"/>
    <cellStyle name="Output 2 11 6 3_4F" xfId="24246"/>
    <cellStyle name="Output 2 11 6 4" xfId="8500"/>
    <cellStyle name="Output 2 11 6_4F" xfId="24247"/>
    <cellStyle name="Output 2 11 7" xfId="8501"/>
    <cellStyle name="Output 2 11 7 2" xfId="8502"/>
    <cellStyle name="Output 2 11 7 3" xfId="8503"/>
    <cellStyle name="Output 2 11 7_4F" xfId="24248"/>
    <cellStyle name="Output 2 11 8" xfId="8504"/>
    <cellStyle name="Output 2 11 8 2" xfId="8505"/>
    <cellStyle name="Output 2 11 8_4F" xfId="24249"/>
    <cellStyle name="Output 2 11 9" xfId="8506"/>
    <cellStyle name="Output 2 11_4F" xfId="24250"/>
    <cellStyle name="Output 2 12" xfId="8507"/>
    <cellStyle name="Output 2 12 2" xfId="8508"/>
    <cellStyle name="Output 2 12 2 2" xfId="8509"/>
    <cellStyle name="Output 2 12 2 2 2" xfId="8510"/>
    <cellStyle name="Output 2 12 2 2 3" xfId="8511"/>
    <cellStyle name="Output 2 12 2 2_4F" xfId="24251"/>
    <cellStyle name="Output 2 12 2 3" xfId="8512"/>
    <cellStyle name="Output 2 12 2 3 2" xfId="8513"/>
    <cellStyle name="Output 2 12 2 3_4F" xfId="24252"/>
    <cellStyle name="Output 2 12 2 4" xfId="8514"/>
    <cellStyle name="Output 2 12 2_4F" xfId="24253"/>
    <cellStyle name="Output 2 12 3" xfId="8515"/>
    <cellStyle name="Output 2 12 3 2" xfId="8516"/>
    <cellStyle name="Output 2 12 3 2 2" xfId="8517"/>
    <cellStyle name="Output 2 12 3 2 3" xfId="8518"/>
    <cellStyle name="Output 2 12 3 2_4F" xfId="24254"/>
    <cellStyle name="Output 2 12 3 3" xfId="8519"/>
    <cellStyle name="Output 2 12 3 3 2" xfId="8520"/>
    <cellStyle name="Output 2 12 3 3_4F" xfId="24255"/>
    <cellStyle name="Output 2 12 3 4" xfId="8521"/>
    <cellStyle name="Output 2 12 3_4F" xfId="24256"/>
    <cellStyle name="Output 2 12 4" xfId="8522"/>
    <cellStyle name="Output 2 12 4 2" xfId="8523"/>
    <cellStyle name="Output 2 12 4 2 2" xfId="8524"/>
    <cellStyle name="Output 2 12 4 2 3" xfId="8525"/>
    <cellStyle name="Output 2 12 4 2_4F" xfId="24257"/>
    <cellStyle name="Output 2 12 4 3" xfId="8526"/>
    <cellStyle name="Output 2 12 4 3 2" xfId="8527"/>
    <cellStyle name="Output 2 12 4 3_4F" xfId="24258"/>
    <cellStyle name="Output 2 12 4 4" xfId="8528"/>
    <cellStyle name="Output 2 12 4_4F" xfId="24259"/>
    <cellStyle name="Output 2 12 5" xfId="8529"/>
    <cellStyle name="Output 2 12 5 2" xfId="8530"/>
    <cellStyle name="Output 2 12 5 2 2" xfId="8531"/>
    <cellStyle name="Output 2 12 5 2 3" xfId="8532"/>
    <cellStyle name="Output 2 12 5 2_4F" xfId="24260"/>
    <cellStyle name="Output 2 12 5 3" xfId="8533"/>
    <cellStyle name="Output 2 12 5 3 2" xfId="8534"/>
    <cellStyle name="Output 2 12 5 3_4F" xfId="24261"/>
    <cellStyle name="Output 2 12 5 4" xfId="8535"/>
    <cellStyle name="Output 2 12 5_4F" xfId="24262"/>
    <cellStyle name="Output 2 12 6" xfId="8536"/>
    <cellStyle name="Output 2 12 6 2" xfId="8537"/>
    <cellStyle name="Output 2 12 6 2 2" xfId="8538"/>
    <cellStyle name="Output 2 12 6 2 3" xfId="8539"/>
    <cellStyle name="Output 2 12 6 2_4F" xfId="24263"/>
    <cellStyle name="Output 2 12 6 3" xfId="8540"/>
    <cellStyle name="Output 2 12 6 3 2" xfId="8541"/>
    <cellStyle name="Output 2 12 6 3_4F" xfId="24264"/>
    <cellStyle name="Output 2 12 6 4" xfId="8542"/>
    <cellStyle name="Output 2 12 6_4F" xfId="24265"/>
    <cellStyle name="Output 2 12 7" xfId="8543"/>
    <cellStyle name="Output 2 12 7 2" xfId="8544"/>
    <cellStyle name="Output 2 12 7 3" xfId="8545"/>
    <cellStyle name="Output 2 12 7_4F" xfId="24266"/>
    <cellStyle name="Output 2 12 8" xfId="8546"/>
    <cellStyle name="Output 2 12 8 2" xfId="8547"/>
    <cellStyle name="Output 2 12 8_4F" xfId="24267"/>
    <cellStyle name="Output 2 12 9" xfId="8548"/>
    <cellStyle name="Output 2 12_4F" xfId="24268"/>
    <cellStyle name="Output 2 13" xfId="8549"/>
    <cellStyle name="Output 2 13 2" xfId="8550"/>
    <cellStyle name="Output 2 13 2 2" xfId="8551"/>
    <cellStyle name="Output 2 13 2 2 2" xfId="8552"/>
    <cellStyle name="Output 2 13 2 2 3" xfId="8553"/>
    <cellStyle name="Output 2 13 2 2_4F" xfId="24269"/>
    <cellStyle name="Output 2 13 2 3" xfId="8554"/>
    <cellStyle name="Output 2 13 2 3 2" xfId="8555"/>
    <cellStyle name="Output 2 13 2 3_4F" xfId="24270"/>
    <cellStyle name="Output 2 13 2 4" xfId="8556"/>
    <cellStyle name="Output 2 13 2_4F" xfId="24271"/>
    <cellStyle name="Output 2 13 3" xfId="8557"/>
    <cellStyle name="Output 2 13 3 2" xfId="8558"/>
    <cellStyle name="Output 2 13 3 2 2" xfId="8559"/>
    <cellStyle name="Output 2 13 3 2 3" xfId="8560"/>
    <cellStyle name="Output 2 13 3 2_4F" xfId="24272"/>
    <cellStyle name="Output 2 13 3 3" xfId="8561"/>
    <cellStyle name="Output 2 13 3 3 2" xfId="8562"/>
    <cellStyle name="Output 2 13 3 3_4F" xfId="24273"/>
    <cellStyle name="Output 2 13 3 4" xfId="8563"/>
    <cellStyle name="Output 2 13 3_4F" xfId="24274"/>
    <cellStyle name="Output 2 13 4" xfId="8564"/>
    <cellStyle name="Output 2 13 4 2" xfId="8565"/>
    <cellStyle name="Output 2 13 4 2 2" xfId="8566"/>
    <cellStyle name="Output 2 13 4 2 3" xfId="8567"/>
    <cellStyle name="Output 2 13 4 2_4F" xfId="24275"/>
    <cellStyle name="Output 2 13 4 3" xfId="8568"/>
    <cellStyle name="Output 2 13 4 3 2" xfId="8569"/>
    <cellStyle name="Output 2 13 4 3_4F" xfId="24276"/>
    <cellStyle name="Output 2 13 4 4" xfId="8570"/>
    <cellStyle name="Output 2 13 4_4F" xfId="24277"/>
    <cellStyle name="Output 2 13 5" xfId="8571"/>
    <cellStyle name="Output 2 13 5 2" xfId="8572"/>
    <cellStyle name="Output 2 13 5 2 2" xfId="8573"/>
    <cellStyle name="Output 2 13 5 2 3" xfId="8574"/>
    <cellStyle name="Output 2 13 5 2_4F" xfId="24278"/>
    <cellStyle name="Output 2 13 5 3" xfId="8575"/>
    <cellStyle name="Output 2 13 5 3 2" xfId="8576"/>
    <cellStyle name="Output 2 13 5 3_4F" xfId="24279"/>
    <cellStyle name="Output 2 13 5 4" xfId="8577"/>
    <cellStyle name="Output 2 13 5_4F" xfId="24280"/>
    <cellStyle name="Output 2 13 6" xfId="8578"/>
    <cellStyle name="Output 2 13 6 2" xfId="8579"/>
    <cellStyle name="Output 2 13 6 2 2" xfId="8580"/>
    <cellStyle name="Output 2 13 6 2 3" xfId="8581"/>
    <cellStyle name="Output 2 13 6 2_4F" xfId="24281"/>
    <cellStyle name="Output 2 13 6 3" xfId="8582"/>
    <cellStyle name="Output 2 13 6 3 2" xfId="8583"/>
    <cellStyle name="Output 2 13 6 3_4F" xfId="24282"/>
    <cellStyle name="Output 2 13 6 4" xfId="8584"/>
    <cellStyle name="Output 2 13 6_4F" xfId="24283"/>
    <cellStyle name="Output 2 13 7" xfId="8585"/>
    <cellStyle name="Output 2 13 7 2" xfId="8586"/>
    <cellStyle name="Output 2 13 7 3" xfId="8587"/>
    <cellStyle name="Output 2 13 7_4F" xfId="24284"/>
    <cellStyle name="Output 2 13 8" xfId="8588"/>
    <cellStyle name="Output 2 13 8 2" xfId="8589"/>
    <cellStyle name="Output 2 13 8_4F" xfId="24285"/>
    <cellStyle name="Output 2 13 9" xfId="8590"/>
    <cellStyle name="Output 2 13_4F" xfId="24286"/>
    <cellStyle name="Output 2 14" xfId="8591"/>
    <cellStyle name="Output 2 14 2" xfId="8592"/>
    <cellStyle name="Output 2 14 2 2" xfId="8593"/>
    <cellStyle name="Output 2 14 2 2 2" xfId="8594"/>
    <cellStyle name="Output 2 14 2 2 3" xfId="8595"/>
    <cellStyle name="Output 2 14 2 2_4F" xfId="24287"/>
    <cellStyle name="Output 2 14 2 3" xfId="8596"/>
    <cellStyle name="Output 2 14 2 3 2" xfId="8597"/>
    <cellStyle name="Output 2 14 2 3_4F" xfId="24288"/>
    <cellStyle name="Output 2 14 2 4" xfId="8598"/>
    <cellStyle name="Output 2 14 2_4F" xfId="24289"/>
    <cellStyle name="Output 2 14 3" xfId="8599"/>
    <cellStyle name="Output 2 14 3 2" xfId="8600"/>
    <cellStyle name="Output 2 14 3 2 2" xfId="8601"/>
    <cellStyle name="Output 2 14 3 2 3" xfId="8602"/>
    <cellStyle name="Output 2 14 3 2_4F" xfId="24290"/>
    <cellStyle name="Output 2 14 3 3" xfId="8603"/>
    <cellStyle name="Output 2 14 3 3 2" xfId="8604"/>
    <cellStyle name="Output 2 14 3 3_4F" xfId="24291"/>
    <cellStyle name="Output 2 14 3 4" xfId="8605"/>
    <cellStyle name="Output 2 14 3_4F" xfId="24292"/>
    <cellStyle name="Output 2 14 4" xfId="8606"/>
    <cellStyle name="Output 2 14 4 2" xfId="8607"/>
    <cellStyle name="Output 2 14 4 2 2" xfId="8608"/>
    <cellStyle name="Output 2 14 4 2 3" xfId="8609"/>
    <cellStyle name="Output 2 14 4 2_4F" xfId="24293"/>
    <cellStyle name="Output 2 14 4 3" xfId="8610"/>
    <cellStyle name="Output 2 14 4 3 2" xfId="8611"/>
    <cellStyle name="Output 2 14 4 3_4F" xfId="24294"/>
    <cellStyle name="Output 2 14 4 4" xfId="8612"/>
    <cellStyle name="Output 2 14 4_4F" xfId="24295"/>
    <cellStyle name="Output 2 14 5" xfId="8613"/>
    <cellStyle name="Output 2 14 5 2" xfId="8614"/>
    <cellStyle name="Output 2 14 5 2 2" xfId="8615"/>
    <cellStyle name="Output 2 14 5 2 3" xfId="8616"/>
    <cellStyle name="Output 2 14 5 2_4F" xfId="24296"/>
    <cellStyle name="Output 2 14 5 3" xfId="8617"/>
    <cellStyle name="Output 2 14 5 3 2" xfId="8618"/>
    <cellStyle name="Output 2 14 5 3_4F" xfId="24297"/>
    <cellStyle name="Output 2 14 5 4" xfId="8619"/>
    <cellStyle name="Output 2 14 5_4F" xfId="24298"/>
    <cellStyle name="Output 2 14 6" xfId="8620"/>
    <cellStyle name="Output 2 14 6 2" xfId="8621"/>
    <cellStyle name="Output 2 14 6 2 2" xfId="8622"/>
    <cellStyle name="Output 2 14 6 2 3" xfId="8623"/>
    <cellStyle name="Output 2 14 6 2_4F" xfId="24299"/>
    <cellStyle name="Output 2 14 6 3" xfId="8624"/>
    <cellStyle name="Output 2 14 6 3 2" xfId="8625"/>
    <cellStyle name="Output 2 14 6 3_4F" xfId="24300"/>
    <cellStyle name="Output 2 14 6 4" xfId="8626"/>
    <cellStyle name="Output 2 14 6_4F" xfId="24301"/>
    <cellStyle name="Output 2 14 7" xfId="8627"/>
    <cellStyle name="Output 2 14 7 2" xfId="8628"/>
    <cellStyle name="Output 2 14 7 3" xfId="8629"/>
    <cellStyle name="Output 2 14 7_4F" xfId="24302"/>
    <cellStyle name="Output 2 14 8" xfId="8630"/>
    <cellStyle name="Output 2 14 8 2" xfId="8631"/>
    <cellStyle name="Output 2 14 8_4F" xfId="24303"/>
    <cellStyle name="Output 2 14 9" xfId="8632"/>
    <cellStyle name="Output 2 14_4F" xfId="24304"/>
    <cellStyle name="Output 2 15" xfId="8633"/>
    <cellStyle name="Output 2 15 2" xfId="8634"/>
    <cellStyle name="Output 2 15 2 2" xfId="8635"/>
    <cellStyle name="Output 2 15 2 3" xfId="8636"/>
    <cellStyle name="Output 2 15 2_4F" xfId="24305"/>
    <cellStyle name="Output 2 15 3" xfId="8637"/>
    <cellStyle name="Output 2 15 3 2" xfId="8638"/>
    <cellStyle name="Output 2 15 3_4F" xfId="24306"/>
    <cellStyle name="Output 2 15 4" xfId="8639"/>
    <cellStyle name="Output 2 15_4F" xfId="24307"/>
    <cellStyle name="Output 2 16" xfId="8640"/>
    <cellStyle name="Output 2 16 2" xfId="8641"/>
    <cellStyle name="Output 2 16 2 2" xfId="8642"/>
    <cellStyle name="Output 2 16 2 3" xfId="8643"/>
    <cellStyle name="Output 2 16 2_4F" xfId="24308"/>
    <cellStyle name="Output 2 16 3" xfId="8644"/>
    <cellStyle name="Output 2 16 3 2" xfId="8645"/>
    <cellStyle name="Output 2 16 3_4F" xfId="24309"/>
    <cellStyle name="Output 2 16 4" xfId="8646"/>
    <cellStyle name="Output 2 16_4F" xfId="24310"/>
    <cellStyle name="Output 2 17" xfId="8647"/>
    <cellStyle name="Output 2 17 2" xfId="8648"/>
    <cellStyle name="Output 2 17 2 2" xfId="8649"/>
    <cellStyle name="Output 2 17 2 3" xfId="8650"/>
    <cellStyle name="Output 2 17 2_4F" xfId="24311"/>
    <cellStyle name="Output 2 17 3" xfId="8651"/>
    <cellStyle name="Output 2 17 3 2" xfId="8652"/>
    <cellStyle name="Output 2 17 3_4F" xfId="24312"/>
    <cellStyle name="Output 2 17 4" xfId="8653"/>
    <cellStyle name="Output 2 17_4F" xfId="24313"/>
    <cellStyle name="Output 2 18" xfId="8654"/>
    <cellStyle name="Output 2 18 2" xfId="8655"/>
    <cellStyle name="Output 2 18 2 2" xfId="8656"/>
    <cellStyle name="Output 2 18 2 3" xfId="8657"/>
    <cellStyle name="Output 2 18 2_4F" xfId="24314"/>
    <cellStyle name="Output 2 18 3" xfId="8658"/>
    <cellStyle name="Output 2 18 3 2" xfId="8659"/>
    <cellStyle name="Output 2 18 3_4F" xfId="24315"/>
    <cellStyle name="Output 2 18 4" xfId="8660"/>
    <cellStyle name="Output 2 18_4F" xfId="24316"/>
    <cellStyle name="Output 2 19" xfId="8661"/>
    <cellStyle name="Output 2 19 2" xfId="8662"/>
    <cellStyle name="Output 2 19 2 2" xfId="8663"/>
    <cellStyle name="Output 2 19 2 3" xfId="8664"/>
    <cellStyle name="Output 2 19 2_4F" xfId="24317"/>
    <cellStyle name="Output 2 19 3" xfId="8665"/>
    <cellStyle name="Output 2 19 3 2" xfId="8666"/>
    <cellStyle name="Output 2 19 3_4F" xfId="24318"/>
    <cellStyle name="Output 2 19 4" xfId="8667"/>
    <cellStyle name="Output 2 19_4F" xfId="24319"/>
    <cellStyle name="Output 2 2" xfId="8668"/>
    <cellStyle name="Output 2 2 10" xfId="8669"/>
    <cellStyle name="Output 2 2 10 2" xfId="8670"/>
    <cellStyle name="Output 2 2 10 2 2" xfId="8671"/>
    <cellStyle name="Output 2 2 10 2 3" xfId="8672"/>
    <cellStyle name="Output 2 2 10 2_4F" xfId="24320"/>
    <cellStyle name="Output 2 2 10 3" xfId="8673"/>
    <cellStyle name="Output 2 2 10 3 2" xfId="8674"/>
    <cellStyle name="Output 2 2 10 3_4F" xfId="24321"/>
    <cellStyle name="Output 2 2 10 4" xfId="8675"/>
    <cellStyle name="Output 2 2 10_4F" xfId="24322"/>
    <cellStyle name="Output 2 2 11" xfId="8676"/>
    <cellStyle name="Output 2 2 11 2" xfId="8677"/>
    <cellStyle name="Output 2 2 11 2 2" xfId="8678"/>
    <cellStyle name="Output 2 2 11 2 3" xfId="8679"/>
    <cellStyle name="Output 2 2 11 2_4F" xfId="24323"/>
    <cellStyle name="Output 2 2 11 3" xfId="8680"/>
    <cellStyle name="Output 2 2 11 3 2" xfId="8681"/>
    <cellStyle name="Output 2 2 11 3_4F" xfId="24324"/>
    <cellStyle name="Output 2 2 11 4" xfId="8682"/>
    <cellStyle name="Output 2 2 11_4F" xfId="24325"/>
    <cellStyle name="Output 2 2 12" xfId="8683"/>
    <cellStyle name="Output 2 2 12 2" xfId="8684"/>
    <cellStyle name="Output 2 2 12 3" xfId="8685"/>
    <cellStyle name="Output 2 2 12_4F" xfId="24326"/>
    <cellStyle name="Output 2 2 13" xfId="8686"/>
    <cellStyle name="Output 2 2 13 2" xfId="8687"/>
    <cellStyle name="Output 2 2 13_4F" xfId="24327"/>
    <cellStyle name="Output 2 2 14" xfId="8688"/>
    <cellStyle name="Output 2 2 15" xfId="24328"/>
    <cellStyle name="Output 2 2 16" xfId="24329"/>
    <cellStyle name="Output 2 2 17" xfId="24330"/>
    <cellStyle name="Output 2 2 18" xfId="24331"/>
    <cellStyle name="Output 2 2 19" xfId="24332"/>
    <cellStyle name="Output 2 2 2" xfId="8689"/>
    <cellStyle name="Output 2 2 2 2" xfId="8690"/>
    <cellStyle name="Output 2 2 2 2 2" xfId="8691"/>
    <cellStyle name="Output 2 2 2 2 2 2" xfId="8692"/>
    <cellStyle name="Output 2 2 2 2 2 3" xfId="8693"/>
    <cellStyle name="Output 2 2 2 2 2_4F" xfId="24333"/>
    <cellStyle name="Output 2 2 2 2 3" xfId="8694"/>
    <cellStyle name="Output 2 2 2 2 3 2" xfId="8695"/>
    <cellStyle name="Output 2 2 2 2 3_4F" xfId="24334"/>
    <cellStyle name="Output 2 2 2 2 4" xfId="8696"/>
    <cellStyle name="Output 2 2 2 2_4F" xfId="24335"/>
    <cellStyle name="Output 2 2 2 3" xfId="8697"/>
    <cellStyle name="Output 2 2 2 3 2" xfId="8698"/>
    <cellStyle name="Output 2 2 2 3 2 2" xfId="8699"/>
    <cellStyle name="Output 2 2 2 3 2 3" xfId="8700"/>
    <cellStyle name="Output 2 2 2 3 2_4F" xfId="24336"/>
    <cellStyle name="Output 2 2 2 3 3" xfId="8701"/>
    <cellStyle name="Output 2 2 2 3 3 2" xfId="8702"/>
    <cellStyle name="Output 2 2 2 3 3_4F" xfId="24337"/>
    <cellStyle name="Output 2 2 2 3 4" xfId="8703"/>
    <cellStyle name="Output 2 2 2 3_4F" xfId="24338"/>
    <cellStyle name="Output 2 2 2 4" xfId="8704"/>
    <cellStyle name="Output 2 2 2 4 2" xfId="8705"/>
    <cellStyle name="Output 2 2 2 4 2 2" xfId="8706"/>
    <cellStyle name="Output 2 2 2 4 2 3" xfId="8707"/>
    <cellStyle name="Output 2 2 2 4 2_4F" xfId="24339"/>
    <cellStyle name="Output 2 2 2 4 3" xfId="8708"/>
    <cellStyle name="Output 2 2 2 4 3 2" xfId="8709"/>
    <cellStyle name="Output 2 2 2 4 3_4F" xfId="24340"/>
    <cellStyle name="Output 2 2 2 4 4" xfId="8710"/>
    <cellStyle name="Output 2 2 2 4_4F" xfId="24341"/>
    <cellStyle name="Output 2 2 2 5" xfId="8711"/>
    <cellStyle name="Output 2 2 2 5 2" xfId="8712"/>
    <cellStyle name="Output 2 2 2 5 2 2" xfId="8713"/>
    <cellStyle name="Output 2 2 2 5 2 3" xfId="8714"/>
    <cellStyle name="Output 2 2 2 5 2_4F" xfId="24342"/>
    <cellStyle name="Output 2 2 2 5 3" xfId="8715"/>
    <cellStyle name="Output 2 2 2 5 3 2" xfId="8716"/>
    <cellStyle name="Output 2 2 2 5 3_4F" xfId="24343"/>
    <cellStyle name="Output 2 2 2 5 4" xfId="8717"/>
    <cellStyle name="Output 2 2 2 5_4F" xfId="24344"/>
    <cellStyle name="Output 2 2 2 6" xfId="8718"/>
    <cellStyle name="Output 2 2 2 6 2" xfId="8719"/>
    <cellStyle name="Output 2 2 2 6 2 2" xfId="8720"/>
    <cellStyle name="Output 2 2 2 6 2 3" xfId="8721"/>
    <cellStyle name="Output 2 2 2 6 2_4F" xfId="24345"/>
    <cellStyle name="Output 2 2 2 6 3" xfId="8722"/>
    <cellStyle name="Output 2 2 2 6 3 2" xfId="8723"/>
    <cellStyle name="Output 2 2 2 6 3_4F" xfId="24346"/>
    <cellStyle name="Output 2 2 2 6 4" xfId="8724"/>
    <cellStyle name="Output 2 2 2 6_4F" xfId="24347"/>
    <cellStyle name="Output 2 2 2 7" xfId="8725"/>
    <cellStyle name="Output 2 2 2 7 2" xfId="8726"/>
    <cellStyle name="Output 2 2 2 7 3" xfId="8727"/>
    <cellStyle name="Output 2 2 2 7_4F" xfId="24348"/>
    <cellStyle name="Output 2 2 2 8" xfId="8728"/>
    <cellStyle name="Output 2 2 2 8 2" xfId="8729"/>
    <cellStyle name="Output 2 2 2 8_4F" xfId="24349"/>
    <cellStyle name="Output 2 2 2 9" xfId="8730"/>
    <cellStyle name="Output 2 2 2_4F" xfId="24350"/>
    <cellStyle name="Output 2 2 20" xfId="24351"/>
    <cellStyle name="Output 2 2 21" xfId="24352"/>
    <cellStyle name="Output 2 2 22" xfId="24353"/>
    <cellStyle name="Output 2 2 23" xfId="24354"/>
    <cellStyle name="Output 2 2 24" xfId="24355"/>
    <cellStyle name="Output 2 2 25" xfId="24356"/>
    <cellStyle name="Output 2 2 3" xfId="8731"/>
    <cellStyle name="Output 2 2 3 2" xfId="8732"/>
    <cellStyle name="Output 2 2 3 2 2" xfId="8733"/>
    <cellStyle name="Output 2 2 3 2 2 2" xfId="8734"/>
    <cellStyle name="Output 2 2 3 2 2 3" xfId="8735"/>
    <cellStyle name="Output 2 2 3 2 2_4F" xfId="24357"/>
    <cellStyle name="Output 2 2 3 2 3" xfId="8736"/>
    <cellStyle name="Output 2 2 3 2 3 2" xfId="8737"/>
    <cellStyle name="Output 2 2 3 2 3_4F" xfId="24358"/>
    <cellStyle name="Output 2 2 3 2 4" xfId="8738"/>
    <cellStyle name="Output 2 2 3 2_4F" xfId="24359"/>
    <cellStyle name="Output 2 2 3 3" xfId="8739"/>
    <cellStyle name="Output 2 2 3 3 2" xfId="8740"/>
    <cellStyle name="Output 2 2 3 3 2 2" xfId="8741"/>
    <cellStyle name="Output 2 2 3 3 2 3" xfId="8742"/>
    <cellStyle name="Output 2 2 3 3 2_4F" xfId="24360"/>
    <cellStyle name="Output 2 2 3 3 3" xfId="8743"/>
    <cellStyle name="Output 2 2 3 3 3 2" xfId="8744"/>
    <cellStyle name="Output 2 2 3 3 3_4F" xfId="24361"/>
    <cellStyle name="Output 2 2 3 3 4" xfId="8745"/>
    <cellStyle name="Output 2 2 3 3_4F" xfId="24362"/>
    <cellStyle name="Output 2 2 3 4" xfId="8746"/>
    <cellStyle name="Output 2 2 3 4 2" xfId="8747"/>
    <cellStyle name="Output 2 2 3 4 2 2" xfId="8748"/>
    <cellStyle name="Output 2 2 3 4 2 3" xfId="8749"/>
    <cellStyle name="Output 2 2 3 4 2_4F" xfId="24363"/>
    <cellStyle name="Output 2 2 3 4 3" xfId="8750"/>
    <cellStyle name="Output 2 2 3 4 3 2" xfId="8751"/>
    <cellStyle name="Output 2 2 3 4 3_4F" xfId="24364"/>
    <cellStyle name="Output 2 2 3 4 4" xfId="8752"/>
    <cellStyle name="Output 2 2 3 4_4F" xfId="24365"/>
    <cellStyle name="Output 2 2 3 5" xfId="8753"/>
    <cellStyle name="Output 2 2 3 5 2" xfId="8754"/>
    <cellStyle name="Output 2 2 3 5 2 2" xfId="8755"/>
    <cellStyle name="Output 2 2 3 5 2 3" xfId="8756"/>
    <cellStyle name="Output 2 2 3 5 2_4F" xfId="24366"/>
    <cellStyle name="Output 2 2 3 5 3" xfId="8757"/>
    <cellStyle name="Output 2 2 3 5 3 2" xfId="8758"/>
    <cellStyle name="Output 2 2 3 5 3_4F" xfId="24367"/>
    <cellStyle name="Output 2 2 3 5 4" xfId="8759"/>
    <cellStyle name="Output 2 2 3 5_4F" xfId="24368"/>
    <cellStyle name="Output 2 2 3 6" xfId="8760"/>
    <cellStyle name="Output 2 2 3 6 2" xfId="8761"/>
    <cellStyle name="Output 2 2 3 6 2 2" xfId="8762"/>
    <cellStyle name="Output 2 2 3 6 2 3" xfId="8763"/>
    <cellStyle name="Output 2 2 3 6 2_4F" xfId="24369"/>
    <cellStyle name="Output 2 2 3 6 3" xfId="8764"/>
    <cellStyle name="Output 2 2 3 6 3 2" xfId="8765"/>
    <cellStyle name="Output 2 2 3 6 3_4F" xfId="24370"/>
    <cellStyle name="Output 2 2 3 6 4" xfId="8766"/>
    <cellStyle name="Output 2 2 3 6_4F" xfId="24371"/>
    <cellStyle name="Output 2 2 3 7" xfId="8767"/>
    <cellStyle name="Output 2 2 3 7 2" xfId="8768"/>
    <cellStyle name="Output 2 2 3 7 3" xfId="8769"/>
    <cellStyle name="Output 2 2 3 7_4F" xfId="24372"/>
    <cellStyle name="Output 2 2 3 8" xfId="8770"/>
    <cellStyle name="Output 2 2 3 8 2" xfId="8771"/>
    <cellStyle name="Output 2 2 3 8_4F" xfId="24373"/>
    <cellStyle name="Output 2 2 3 9" xfId="8772"/>
    <cellStyle name="Output 2 2 3_4F" xfId="24374"/>
    <cellStyle name="Output 2 2 4" xfId="8773"/>
    <cellStyle name="Output 2 2 4 2" xfId="8774"/>
    <cellStyle name="Output 2 2 4 2 2" xfId="8775"/>
    <cellStyle name="Output 2 2 4 2 2 2" xfId="8776"/>
    <cellStyle name="Output 2 2 4 2 2 3" xfId="8777"/>
    <cellStyle name="Output 2 2 4 2 2_4F" xfId="24375"/>
    <cellStyle name="Output 2 2 4 2 3" xfId="8778"/>
    <cellStyle name="Output 2 2 4 2 3 2" xfId="8779"/>
    <cellStyle name="Output 2 2 4 2 3_4F" xfId="24376"/>
    <cellStyle name="Output 2 2 4 2 4" xfId="8780"/>
    <cellStyle name="Output 2 2 4 2_4F" xfId="24377"/>
    <cellStyle name="Output 2 2 4 3" xfId="8781"/>
    <cellStyle name="Output 2 2 4 3 2" xfId="8782"/>
    <cellStyle name="Output 2 2 4 3 2 2" xfId="8783"/>
    <cellStyle name="Output 2 2 4 3 2 3" xfId="8784"/>
    <cellStyle name="Output 2 2 4 3 2_4F" xfId="24378"/>
    <cellStyle name="Output 2 2 4 3 3" xfId="8785"/>
    <cellStyle name="Output 2 2 4 3 3 2" xfId="8786"/>
    <cellStyle name="Output 2 2 4 3 3_4F" xfId="24379"/>
    <cellStyle name="Output 2 2 4 3 4" xfId="8787"/>
    <cellStyle name="Output 2 2 4 3_4F" xfId="24380"/>
    <cellStyle name="Output 2 2 4 4" xfId="8788"/>
    <cellStyle name="Output 2 2 4 4 2" xfId="8789"/>
    <cellStyle name="Output 2 2 4 4 2 2" xfId="8790"/>
    <cellStyle name="Output 2 2 4 4 2 3" xfId="8791"/>
    <cellStyle name="Output 2 2 4 4 2_4F" xfId="24381"/>
    <cellStyle name="Output 2 2 4 4 3" xfId="8792"/>
    <cellStyle name="Output 2 2 4 4 3 2" xfId="8793"/>
    <cellStyle name="Output 2 2 4 4 3_4F" xfId="24382"/>
    <cellStyle name="Output 2 2 4 4 4" xfId="8794"/>
    <cellStyle name="Output 2 2 4 4_4F" xfId="24383"/>
    <cellStyle name="Output 2 2 4 5" xfId="8795"/>
    <cellStyle name="Output 2 2 4 5 2" xfId="8796"/>
    <cellStyle name="Output 2 2 4 5 2 2" xfId="8797"/>
    <cellStyle name="Output 2 2 4 5 2 3" xfId="8798"/>
    <cellStyle name="Output 2 2 4 5 2_4F" xfId="24384"/>
    <cellStyle name="Output 2 2 4 5 3" xfId="8799"/>
    <cellStyle name="Output 2 2 4 5 3 2" xfId="8800"/>
    <cellStyle name="Output 2 2 4 5 3_4F" xfId="24385"/>
    <cellStyle name="Output 2 2 4 5 4" xfId="8801"/>
    <cellStyle name="Output 2 2 4 5_4F" xfId="24386"/>
    <cellStyle name="Output 2 2 4 6" xfId="8802"/>
    <cellStyle name="Output 2 2 4 6 2" xfId="8803"/>
    <cellStyle name="Output 2 2 4 6 2 2" xfId="8804"/>
    <cellStyle name="Output 2 2 4 6 2 3" xfId="8805"/>
    <cellStyle name="Output 2 2 4 6 2_4F" xfId="24387"/>
    <cellStyle name="Output 2 2 4 6 3" xfId="8806"/>
    <cellStyle name="Output 2 2 4 6 3 2" xfId="8807"/>
    <cellStyle name="Output 2 2 4 6 3_4F" xfId="24388"/>
    <cellStyle name="Output 2 2 4 6 4" xfId="8808"/>
    <cellStyle name="Output 2 2 4 6_4F" xfId="24389"/>
    <cellStyle name="Output 2 2 4 7" xfId="8809"/>
    <cellStyle name="Output 2 2 4 7 2" xfId="8810"/>
    <cellStyle name="Output 2 2 4 7 3" xfId="8811"/>
    <cellStyle name="Output 2 2 4 7_4F" xfId="24390"/>
    <cellStyle name="Output 2 2 4 8" xfId="8812"/>
    <cellStyle name="Output 2 2 4 8 2" xfId="8813"/>
    <cellStyle name="Output 2 2 4 8_4F" xfId="24391"/>
    <cellStyle name="Output 2 2 4 9" xfId="8814"/>
    <cellStyle name="Output 2 2 4_4F" xfId="24392"/>
    <cellStyle name="Output 2 2 5" xfId="8815"/>
    <cellStyle name="Output 2 2 5 2" xfId="8816"/>
    <cellStyle name="Output 2 2 5 2 2" xfId="8817"/>
    <cellStyle name="Output 2 2 5 2 2 2" xfId="8818"/>
    <cellStyle name="Output 2 2 5 2 2 3" xfId="8819"/>
    <cellStyle name="Output 2 2 5 2 2_4F" xfId="24393"/>
    <cellStyle name="Output 2 2 5 2 3" xfId="8820"/>
    <cellStyle name="Output 2 2 5 2 3 2" xfId="8821"/>
    <cellStyle name="Output 2 2 5 2 3_4F" xfId="24394"/>
    <cellStyle name="Output 2 2 5 2 4" xfId="8822"/>
    <cellStyle name="Output 2 2 5 2_4F" xfId="24395"/>
    <cellStyle name="Output 2 2 5 3" xfId="8823"/>
    <cellStyle name="Output 2 2 5 3 2" xfId="8824"/>
    <cellStyle name="Output 2 2 5 3 2 2" xfId="8825"/>
    <cellStyle name="Output 2 2 5 3 2 3" xfId="8826"/>
    <cellStyle name="Output 2 2 5 3 2_4F" xfId="24396"/>
    <cellStyle name="Output 2 2 5 3 3" xfId="8827"/>
    <cellStyle name="Output 2 2 5 3 3 2" xfId="8828"/>
    <cellStyle name="Output 2 2 5 3 3_4F" xfId="24397"/>
    <cellStyle name="Output 2 2 5 3 4" xfId="8829"/>
    <cellStyle name="Output 2 2 5 3_4F" xfId="24398"/>
    <cellStyle name="Output 2 2 5 4" xfId="8830"/>
    <cellStyle name="Output 2 2 5 4 2" xfId="8831"/>
    <cellStyle name="Output 2 2 5 4 2 2" xfId="8832"/>
    <cellStyle name="Output 2 2 5 4 2 3" xfId="8833"/>
    <cellStyle name="Output 2 2 5 4 2_4F" xfId="24399"/>
    <cellStyle name="Output 2 2 5 4 3" xfId="8834"/>
    <cellStyle name="Output 2 2 5 4 3 2" xfId="8835"/>
    <cellStyle name="Output 2 2 5 4 3_4F" xfId="24400"/>
    <cellStyle name="Output 2 2 5 4 4" xfId="8836"/>
    <cellStyle name="Output 2 2 5 4_4F" xfId="24401"/>
    <cellStyle name="Output 2 2 5 5" xfId="8837"/>
    <cellStyle name="Output 2 2 5 5 2" xfId="8838"/>
    <cellStyle name="Output 2 2 5 5 2 2" xfId="8839"/>
    <cellStyle name="Output 2 2 5 5 2 3" xfId="8840"/>
    <cellStyle name="Output 2 2 5 5 2_4F" xfId="24402"/>
    <cellStyle name="Output 2 2 5 5 3" xfId="8841"/>
    <cellStyle name="Output 2 2 5 5 3 2" xfId="8842"/>
    <cellStyle name="Output 2 2 5 5 3_4F" xfId="24403"/>
    <cellStyle name="Output 2 2 5 5 4" xfId="8843"/>
    <cellStyle name="Output 2 2 5 5_4F" xfId="24404"/>
    <cellStyle name="Output 2 2 5 6" xfId="8844"/>
    <cellStyle name="Output 2 2 5 6 2" xfId="8845"/>
    <cellStyle name="Output 2 2 5 6 2 2" xfId="8846"/>
    <cellStyle name="Output 2 2 5 6 2 3" xfId="8847"/>
    <cellStyle name="Output 2 2 5 6 2_4F" xfId="24405"/>
    <cellStyle name="Output 2 2 5 6 3" xfId="8848"/>
    <cellStyle name="Output 2 2 5 6 3 2" xfId="8849"/>
    <cellStyle name="Output 2 2 5 6 3_4F" xfId="24406"/>
    <cellStyle name="Output 2 2 5 6 4" xfId="8850"/>
    <cellStyle name="Output 2 2 5 6_4F" xfId="24407"/>
    <cellStyle name="Output 2 2 5 7" xfId="8851"/>
    <cellStyle name="Output 2 2 5 7 2" xfId="8852"/>
    <cellStyle name="Output 2 2 5 7 3" xfId="8853"/>
    <cellStyle name="Output 2 2 5 7_4F" xfId="24408"/>
    <cellStyle name="Output 2 2 5 8" xfId="8854"/>
    <cellStyle name="Output 2 2 5 8 2" xfId="8855"/>
    <cellStyle name="Output 2 2 5 8_4F" xfId="24409"/>
    <cellStyle name="Output 2 2 5 9" xfId="8856"/>
    <cellStyle name="Output 2 2 5_4F" xfId="24410"/>
    <cellStyle name="Output 2 2 6" xfId="8857"/>
    <cellStyle name="Output 2 2 6 2" xfId="8858"/>
    <cellStyle name="Output 2 2 6 2 2" xfId="8859"/>
    <cellStyle name="Output 2 2 6 2 3" xfId="8860"/>
    <cellStyle name="Output 2 2 6 2_4F" xfId="24411"/>
    <cellStyle name="Output 2 2 6 3" xfId="8861"/>
    <cellStyle name="Output 2 2 6 3 2" xfId="8862"/>
    <cellStyle name="Output 2 2 6 3_4F" xfId="24412"/>
    <cellStyle name="Output 2 2 6 4" xfId="8863"/>
    <cellStyle name="Output 2 2 6_4F" xfId="24413"/>
    <cellStyle name="Output 2 2 7" xfId="8864"/>
    <cellStyle name="Output 2 2 7 2" xfId="8865"/>
    <cellStyle name="Output 2 2 7 2 2" xfId="8866"/>
    <cellStyle name="Output 2 2 7 2 3" xfId="8867"/>
    <cellStyle name="Output 2 2 7 2_4F" xfId="24414"/>
    <cellStyle name="Output 2 2 7 3" xfId="8868"/>
    <cellStyle name="Output 2 2 7 3 2" xfId="8869"/>
    <cellStyle name="Output 2 2 7 3_4F" xfId="24415"/>
    <cellStyle name="Output 2 2 7 4" xfId="8870"/>
    <cellStyle name="Output 2 2 7_4F" xfId="24416"/>
    <cellStyle name="Output 2 2 8" xfId="8871"/>
    <cellStyle name="Output 2 2 8 2" xfId="8872"/>
    <cellStyle name="Output 2 2 8 2 2" xfId="8873"/>
    <cellStyle name="Output 2 2 8 2 3" xfId="8874"/>
    <cellStyle name="Output 2 2 8 2_4F" xfId="24417"/>
    <cellStyle name="Output 2 2 8 3" xfId="8875"/>
    <cellStyle name="Output 2 2 8 3 2" xfId="8876"/>
    <cellStyle name="Output 2 2 8 3_4F" xfId="24418"/>
    <cellStyle name="Output 2 2 8 4" xfId="8877"/>
    <cellStyle name="Output 2 2 8_4F" xfId="24419"/>
    <cellStyle name="Output 2 2 9" xfId="8878"/>
    <cellStyle name="Output 2 2 9 2" xfId="8879"/>
    <cellStyle name="Output 2 2 9 2 2" xfId="8880"/>
    <cellStyle name="Output 2 2 9 2 3" xfId="8881"/>
    <cellStyle name="Output 2 2 9 2_4F" xfId="24420"/>
    <cellStyle name="Output 2 2 9 3" xfId="8882"/>
    <cellStyle name="Output 2 2 9 3 2" xfId="8883"/>
    <cellStyle name="Output 2 2 9 3_4F" xfId="24421"/>
    <cellStyle name="Output 2 2 9 4" xfId="8884"/>
    <cellStyle name="Output 2 2 9_4F" xfId="24422"/>
    <cellStyle name="Output 2 2_4F" xfId="24423"/>
    <cellStyle name="Output 2 20" xfId="8885"/>
    <cellStyle name="Output 2 20 2" xfId="8886"/>
    <cellStyle name="Output 2 20 3" xfId="8887"/>
    <cellStyle name="Output 2 20_4F" xfId="24424"/>
    <cellStyle name="Output 2 21" xfId="8888"/>
    <cellStyle name="Output 2 22" xfId="8889"/>
    <cellStyle name="Output 2 23" xfId="24425"/>
    <cellStyle name="Output 2 24" xfId="24426"/>
    <cellStyle name="Output 2 25" xfId="24427"/>
    <cellStyle name="Output 2 26" xfId="24428"/>
    <cellStyle name="Output 2 27" xfId="24429"/>
    <cellStyle name="Output 2 28" xfId="24430"/>
    <cellStyle name="Output 2 29" xfId="24431"/>
    <cellStyle name="Output 2 3" xfId="8890"/>
    <cellStyle name="Output 2 3 10" xfId="8891"/>
    <cellStyle name="Output 2 3 10 2" xfId="8892"/>
    <cellStyle name="Output 2 3 10 2 2" xfId="8893"/>
    <cellStyle name="Output 2 3 10 2 3" xfId="8894"/>
    <cellStyle name="Output 2 3 10 2_4F" xfId="24432"/>
    <cellStyle name="Output 2 3 10 3" xfId="8895"/>
    <cellStyle name="Output 2 3 10 3 2" xfId="8896"/>
    <cellStyle name="Output 2 3 10 3_4F" xfId="24433"/>
    <cellStyle name="Output 2 3 10 4" xfId="8897"/>
    <cellStyle name="Output 2 3 10_4F" xfId="24434"/>
    <cellStyle name="Output 2 3 11" xfId="8898"/>
    <cellStyle name="Output 2 3 11 2" xfId="8899"/>
    <cellStyle name="Output 2 3 11 2 2" xfId="8900"/>
    <cellStyle name="Output 2 3 11 2 3" xfId="8901"/>
    <cellStyle name="Output 2 3 11 2_4F" xfId="24435"/>
    <cellStyle name="Output 2 3 11 3" xfId="8902"/>
    <cellStyle name="Output 2 3 11 3 2" xfId="8903"/>
    <cellStyle name="Output 2 3 11 3_4F" xfId="24436"/>
    <cellStyle name="Output 2 3 11 4" xfId="8904"/>
    <cellStyle name="Output 2 3 11_4F" xfId="24437"/>
    <cellStyle name="Output 2 3 12" xfId="8905"/>
    <cellStyle name="Output 2 3 12 2" xfId="8906"/>
    <cellStyle name="Output 2 3 12 3" xfId="8907"/>
    <cellStyle name="Output 2 3 12_4F" xfId="24438"/>
    <cellStyle name="Output 2 3 13" xfId="8908"/>
    <cellStyle name="Output 2 3 13 2" xfId="8909"/>
    <cellStyle name="Output 2 3 13_4F" xfId="24439"/>
    <cellStyle name="Output 2 3 14" xfId="8910"/>
    <cellStyle name="Output 2 3 15" xfId="24440"/>
    <cellStyle name="Output 2 3 16" xfId="24441"/>
    <cellStyle name="Output 2 3 17" xfId="24442"/>
    <cellStyle name="Output 2 3 18" xfId="24443"/>
    <cellStyle name="Output 2 3 19" xfId="24444"/>
    <cellStyle name="Output 2 3 2" xfId="8911"/>
    <cellStyle name="Output 2 3 2 2" xfId="8912"/>
    <cellStyle name="Output 2 3 2 2 2" xfId="8913"/>
    <cellStyle name="Output 2 3 2 2 2 2" xfId="8914"/>
    <cellStyle name="Output 2 3 2 2 2 3" xfId="8915"/>
    <cellStyle name="Output 2 3 2 2 2_4F" xfId="24445"/>
    <cellStyle name="Output 2 3 2 2 3" xfId="8916"/>
    <cellStyle name="Output 2 3 2 2 3 2" xfId="8917"/>
    <cellStyle name="Output 2 3 2 2 3_4F" xfId="24446"/>
    <cellStyle name="Output 2 3 2 2 4" xfId="8918"/>
    <cellStyle name="Output 2 3 2 2_4F" xfId="24447"/>
    <cellStyle name="Output 2 3 2 3" xfId="8919"/>
    <cellStyle name="Output 2 3 2 3 2" xfId="8920"/>
    <cellStyle name="Output 2 3 2 3 2 2" xfId="8921"/>
    <cellStyle name="Output 2 3 2 3 2 3" xfId="8922"/>
    <cellStyle name="Output 2 3 2 3 2_4F" xfId="24448"/>
    <cellStyle name="Output 2 3 2 3 3" xfId="8923"/>
    <cellStyle name="Output 2 3 2 3 3 2" xfId="8924"/>
    <cellStyle name="Output 2 3 2 3 3_4F" xfId="24449"/>
    <cellStyle name="Output 2 3 2 3 4" xfId="8925"/>
    <cellStyle name="Output 2 3 2 3_4F" xfId="24450"/>
    <cellStyle name="Output 2 3 2 4" xfId="8926"/>
    <cellStyle name="Output 2 3 2 4 2" xfId="8927"/>
    <cellStyle name="Output 2 3 2 4 2 2" xfId="8928"/>
    <cellStyle name="Output 2 3 2 4 2 3" xfId="8929"/>
    <cellStyle name="Output 2 3 2 4 2_4F" xfId="24451"/>
    <cellStyle name="Output 2 3 2 4 3" xfId="8930"/>
    <cellStyle name="Output 2 3 2 4 3 2" xfId="8931"/>
    <cellStyle name="Output 2 3 2 4 3_4F" xfId="24452"/>
    <cellStyle name="Output 2 3 2 4 4" xfId="8932"/>
    <cellStyle name="Output 2 3 2 4_4F" xfId="24453"/>
    <cellStyle name="Output 2 3 2 5" xfId="8933"/>
    <cellStyle name="Output 2 3 2 5 2" xfId="8934"/>
    <cellStyle name="Output 2 3 2 5 2 2" xfId="8935"/>
    <cellStyle name="Output 2 3 2 5 2 3" xfId="8936"/>
    <cellStyle name="Output 2 3 2 5 2_4F" xfId="24454"/>
    <cellStyle name="Output 2 3 2 5 3" xfId="8937"/>
    <cellStyle name="Output 2 3 2 5 3 2" xfId="8938"/>
    <cellStyle name="Output 2 3 2 5 3_4F" xfId="24455"/>
    <cellStyle name="Output 2 3 2 5 4" xfId="8939"/>
    <cellStyle name="Output 2 3 2 5_4F" xfId="24456"/>
    <cellStyle name="Output 2 3 2 6" xfId="8940"/>
    <cellStyle name="Output 2 3 2 6 2" xfId="8941"/>
    <cellStyle name="Output 2 3 2 6 2 2" xfId="8942"/>
    <cellStyle name="Output 2 3 2 6 2 3" xfId="8943"/>
    <cellStyle name="Output 2 3 2 6 2_4F" xfId="24457"/>
    <cellStyle name="Output 2 3 2 6 3" xfId="8944"/>
    <cellStyle name="Output 2 3 2 6 3 2" xfId="8945"/>
    <cellStyle name="Output 2 3 2 6 3_4F" xfId="24458"/>
    <cellStyle name="Output 2 3 2 6 4" xfId="8946"/>
    <cellStyle name="Output 2 3 2 6_4F" xfId="24459"/>
    <cellStyle name="Output 2 3 2 7" xfId="8947"/>
    <cellStyle name="Output 2 3 2 7 2" xfId="8948"/>
    <cellStyle name="Output 2 3 2 7 3" xfId="8949"/>
    <cellStyle name="Output 2 3 2 7_4F" xfId="24460"/>
    <cellStyle name="Output 2 3 2 8" xfId="8950"/>
    <cellStyle name="Output 2 3 2 8 2" xfId="8951"/>
    <cellStyle name="Output 2 3 2 8_4F" xfId="24461"/>
    <cellStyle name="Output 2 3 2 9" xfId="8952"/>
    <cellStyle name="Output 2 3 2_4F" xfId="24462"/>
    <cellStyle name="Output 2 3 20" xfId="24463"/>
    <cellStyle name="Output 2 3 21" xfId="24464"/>
    <cellStyle name="Output 2 3 22" xfId="24465"/>
    <cellStyle name="Output 2 3 23" xfId="24466"/>
    <cellStyle name="Output 2 3 24" xfId="24467"/>
    <cellStyle name="Output 2 3 25" xfId="24468"/>
    <cellStyle name="Output 2 3 3" xfId="8953"/>
    <cellStyle name="Output 2 3 3 2" xfId="8954"/>
    <cellStyle name="Output 2 3 3 2 2" xfId="8955"/>
    <cellStyle name="Output 2 3 3 2 2 2" xfId="8956"/>
    <cellStyle name="Output 2 3 3 2 2 3" xfId="8957"/>
    <cellStyle name="Output 2 3 3 2 2_4F" xfId="24469"/>
    <cellStyle name="Output 2 3 3 2 3" xfId="8958"/>
    <cellStyle name="Output 2 3 3 2 3 2" xfId="8959"/>
    <cellStyle name="Output 2 3 3 2 3_4F" xfId="24470"/>
    <cellStyle name="Output 2 3 3 2 4" xfId="8960"/>
    <cellStyle name="Output 2 3 3 2_4F" xfId="24471"/>
    <cellStyle name="Output 2 3 3 3" xfId="8961"/>
    <cellStyle name="Output 2 3 3 3 2" xfId="8962"/>
    <cellStyle name="Output 2 3 3 3 2 2" xfId="8963"/>
    <cellStyle name="Output 2 3 3 3 2 3" xfId="8964"/>
    <cellStyle name="Output 2 3 3 3 2_4F" xfId="24472"/>
    <cellStyle name="Output 2 3 3 3 3" xfId="8965"/>
    <cellStyle name="Output 2 3 3 3 3 2" xfId="8966"/>
    <cellStyle name="Output 2 3 3 3 3_4F" xfId="24473"/>
    <cellStyle name="Output 2 3 3 3 4" xfId="8967"/>
    <cellStyle name="Output 2 3 3 3_4F" xfId="24474"/>
    <cellStyle name="Output 2 3 3 4" xfId="8968"/>
    <cellStyle name="Output 2 3 3 4 2" xfId="8969"/>
    <cellStyle name="Output 2 3 3 4 2 2" xfId="8970"/>
    <cellStyle name="Output 2 3 3 4 2 3" xfId="8971"/>
    <cellStyle name="Output 2 3 3 4 2_4F" xfId="24475"/>
    <cellStyle name="Output 2 3 3 4 3" xfId="8972"/>
    <cellStyle name="Output 2 3 3 4 3 2" xfId="8973"/>
    <cellStyle name="Output 2 3 3 4 3_4F" xfId="24476"/>
    <cellStyle name="Output 2 3 3 4 4" xfId="8974"/>
    <cellStyle name="Output 2 3 3 4_4F" xfId="24477"/>
    <cellStyle name="Output 2 3 3 5" xfId="8975"/>
    <cellStyle name="Output 2 3 3 5 2" xfId="8976"/>
    <cellStyle name="Output 2 3 3 5 2 2" xfId="8977"/>
    <cellStyle name="Output 2 3 3 5 2 3" xfId="8978"/>
    <cellStyle name="Output 2 3 3 5 2_4F" xfId="24478"/>
    <cellStyle name="Output 2 3 3 5 3" xfId="8979"/>
    <cellStyle name="Output 2 3 3 5 3 2" xfId="8980"/>
    <cellStyle name="Output 2 3 3 5 3_4F" xfId="24479"/>
    <cellStyle name="Output 2 3 3 5 4" xfId="8981"/>
    <cellStyle name="Output 2 3 3 5_4F" xfId="24480"/>
    <cellStyle name="Output 2 3 3 6" xfId="8982"/>
    <cellStyle name="Output 2 3 3 6 2" xfId="8983"/>
    <cellStyle name="Output 2 3 3 6 2 2" xfId="8984"/>
    <cellStyle name="Output 2 3 3 6 2 3" xfId="8985"/>
    <cellStyle name="Output 2 3 3 6 2_4F" xfId="24481"/>
    <cellStyle name="Output 2 3 3 6 3" xfId="8986"/>
    <cellStyle name="Output 2 3 3 6 3 2" xfId="8987"/>
    <cellStyle name="Output 2 3 3 6 3_4F" xfId="24482"/>
    <cellStyle name="Output 2 3 3 6 4" xfId="8988"/>
    <cellStyle name="Output 2 3 3 6_4F" xfId="24483"/>
    <cellStyle name="Output 2 3 3 7" xfId="8989"/>
    <cellStyle name="Output 2 3 3 7 2" xfId="8990"/>
    <cellStyle name="Output 2 3 3 7 3" xfId="8991"/>
    <cellStyle name="Output 2 3 3 7_4F" xfId="24484"/>
    <cellStyle name="Output 2 3 3 8" xfId="8992"/>
    <cellStyle name="Output 2 3 3 8 2" xfId="8993"/>
    <cellStyle name="Output 2 3 3 8_4F" xfId="24485"/>
    <cellStyle name="Output 2 3 3 9" xfId="8994"/>
    <cellStyle name="Output 2 3 3_4F" xfId="24486"/>
    <cellStyle name="Output 2 3 4" xfId="8995"/>
    <cellStyle name="Output 2 3 4 2" xfId="8996"/>
    <cellStyle name="Output 2 3 4 2 2" xfId="8997"/>
    <cellStyle name="Output 2 3 4 2 2 2" xfId="8998"/>
    <cellStyle name="Output 2 3 4 2 2 3" xfId="8999"/>
    <cellStyle name="Output 2 3 4 2 2_4F" xfId="24487"/>
    <cellStyle name="Output 2 3 4 2 3" xfId="9000"/>
    <cellStyle name="Output 2 3 4 2 3 2" xfId="9001"/>
    <cellStyle name="Output 2 3 4 2 3_4F" xfId="24488"/>
    <cellStyle name="Output 2 3 4 2 4" xfId="9002"/>
    <cellStyle name="Output 2 3 4 2_4F" xfId="24489"/>
    <cellStyle name="Output 2 3 4 3" xfId="9003"/>
    <cellStyle name="Output 2 3 4 3 2" xfId="9004"/>
    <cellStyle name="Output 2 3 4 3 2 2" xfId="9005"/>
    <cellStyle name="Output 2 3 4 3 2 3" xfId="9006"/>
    <cellStyle name="Output 2 3 4 3 2_4F" xfId="24490"/>
    <cellStyle name="Output 2 3 4 3 3" xfId="9007"/>
    <cellStyle name="Output 2 3 4 3 3 2" xfId="9008"/>
    <cellStyle name="Output 2 3 4 3 3_4F" xfId="24491"/>
    <cellStyle name="Output 2 3 4 3 4" xfId="9009"/>
    <cellStyle name="Output 2 3 4 3_4F" xfId="24492"/>
    <cellStyle name="Output 2 3 4 4" xfId="9010"/>
    <cellStyle name="Output 2 3 4 4 2" xfId="9011"/>
    <cellStyle name="Output 2 3 4 4 2 2" xfId="9012"/>
    <cellStyle name="Output 2 3 4 4 2 3" xfId="9013"/>
    <cellStyle name="Output 2 3 4 4 2_4F" xfId="24493"/>
    <cellStyle name="Output 2 3 4 4 3" xfId="9014"/>
    <cellStyle name="Output 2 3 4 4 3 2" xfId="9015"/>
    <cellStyle name="Output 2 3 4 4 3_4F" xfId="24494"/>
    <cellStyle name="Output 2 3 4 4 4" xfId="9016"/>
    <cellStyle name="Output 2 3 4 4_4F" xfId="24495"/>
    <cellStyle name="Output 2 3 4 5" xfId="9017"/>
    <cellStyle name="Output 2 3 4 5 2" xfId="9018"/>
    <cellStyle name="Output 2 3 4 5 2 2" xfId="9019"/>
    <cellStyle name="Output 2 3 4 5 2 3" xfId="9020"/>
    <cellStyle name="Output 2 3 4 5 2_4F" xfId="24496"/>
    <cellStyle name="Output 2 3 4 5 3" xfId="9021"/>
    <cellStyle name="Output 2 3 4 5 3 2" xfId="9022"/>
    <cellStyle name="Output 2 3 4 5 3_4F" xfId="24497"/>
    <cellStyle name="Output 2 3 4 5 4" xfId="9023"/>
    <cellStyle name="Output 2 3 4 5_4F" xfId="24498"/>
    <cellStyle name="Output 2 3 4 6" xfId="9024"/>
    <cellStyle name="Output 2 3 4 6 2" xfId="9025"/>
    <cellStyle name="Output 2 3 4 6 2 2" xfId="9026"/>
    <cellStyle name="Output 2 3 4 6 2 3" xfId="9027"/>
    <cellStyle name="Output 2 3 4 6 2_4F" xfId="24499"/>
    <cellStyle name="Output 2 3 4 6 3" xfId="9028"/>
    <cellStyle name="Output 2 3 4 6 3 2" xfId="9029"/>
    <cellStyle name="Output 2 3 4 6 3_4F" xfId="24500"/>
    <cellStyle name="Output 2 3 4 6 4" xfId="9030"/>
    <cellStyle name="Output 2 3 4 6_4F" xfId="24501"/>
    <cellStyle name="Output 2 3 4 7" xfId="9031"/>
    <cellStyle name="Output 2 3 4 7 2" xfId="9032"/>
    <cellStyle name="Output 2 3 4 7 3" xfId="9033"/>
    <cellStyle name="Output 2 3 4 7_4F" xfId="24502"/>
    <cellStyle name="Output 2 3 4 8" xfId="9034"/>
    <cellStyle name="Output 2 3 4 8 2" xfId="9035"/>
    <cellStyle name="Output 2 3 4 8_4F" xfId="24503"/>
    <cellStyle name="Output 2 3 4 9" xfId="9036"/>
    <cellStyle name="Output 2 3 4_4F" xfId="24504"/>
    <cellStyle name="Output 2 3 5" xfId="9037"/>
    <cellStyle name="Output 2 3 5 2" xfId="9038"/>
    <cellStyle name="Output 2 3 5 2 2" xfId="9039"/>
    <cellStyle name="Output 2 3 5 2 2 2" xfId="9040"/>
    <cellStyle name="Output 2 3 5 2 2 3" xfId="9041"/>
    <cellStyle name="Output 2 3 5 2 2_4F" xfId="24505"/>
    <cellStyle name="Output 2 3 5 2 3" xfId="9042"/>
    <cellStyle name="Output 2 3 5 2 3 2" xfId="9043"/>
    <cellStyle name="Output 2 3 5 2 3_4F" xfId="24506"/>
    <cellStyle name="Output 2 3 5 2 4" xfId="9044"/>
    <cellStyle name="Output 2 3 5 2_4F" xfId="24507"/>
    <cellStyle name="Output 2 3 5 3" xfId="9045"/>
    <cellStyle name="Output 2 3 5 3 2" xfId="9046"/>
    <cellStyle name="Output 2 3 5 3 2 2" xfId="9047"/>
    <cellStyle name="Output 2 3 5 3 2 3" xfId="9048"/>
    <cellStyle name="Output 2 3 5 3 2_4F" xfId="24508"/>
    <cellStyle name="Output 2 3 5 3 3" xfId="9049"/>
    <cellStyle name="Output 2 3 5 3 3 2" xfId="9050"/>
    <cellStyle name="Output 2 3 5 3 3_4F" xfId="24509"/>
    <cellStyle name="Output 2 3 5 3 4" xfId="9051"/>
    <cellStyle name="Output 2 3 5 3_4F" xfId="24510"/>
    <cellStyle name="Output 2 3 5 4" xfId="9052"/>
    <cellStyle name="Output 2 3 5 4 2" xfId="9053"/>
    <cellStyle name="Output 2 3 5 4 2 2" xfId="9054"/>
    <cellStyle name="Output 2 3 5 4 2 3" xfId="9055"/>
    <cellStyle name="Output 2 3 5 4 2_4F" xfId="24511"/>
    <cellStyle name="Output 2 3 5 4 3" xfId="9056"/>
    <cellStyle name="Output 2 3 5 4 3 2" xfId="9057"/>
    <cellStyle name="Output 2 3 5 4 3_4F" xfId="24512"/>
    <cellStyle name="Output 2 3 5 4 4" xfId="9058"/>
    <cellStyle name="Output 2 3 5 4_4F" xfId="24513"/>
    <cellStyle name="Output 2 3 5 5" xfId="9059"/>
    <cellStyle name="Output 2 3 5 5 2" xfId="9060"/>
    <cellStyle name="Output 2 3 5 5 2 2" xfId="9061"/>
    <cellStyle name="Output 2 3 5 5 2 3" xfId="9062"/>
    <cellStyle name="Output 2 3 5 5 2_4F" xfId="24514"/>
    <cellStyle name="Output 2 3 5 5 3" xfId="9063"/>
    <cellStyle name="Output 2 3 5 5 3 2" xfId="9064"/>
    <cellStyle name="Output 2 3 5 5 3_4F" xfId="24515"/>
    <cellStyle name="Output 2 3 5 5 4" xfId="9065"/>
    <cellStyle name="Output 2 3 5 5_4F" xfId="24516"/>
    <cellStyle name="Output 2 3 5 6" xfId="9066"/>
    <cellStyle name="Output 2 3 5 6 2" xfId="9067"/>
    <cellStyle name="Output 2 3 5 6 2 2" xfId="9068"/>
    <cellStyle name="Output 2 3 5 6 2 3" xfId="9069"/>
    <cellStyle name="Output 2 3 5 6 2_4F" xfId="24517"/>
    <cellStyle name="Output 2 3 5 6 3" xfId="9070"/>
    <cellStyle name="Output 2 3 5 6 3 2" xfId="9071"/>
    <cellStyle name="Output 2 3 5 6 3_4F" xfId="24518"/>
    <cellStyle name="Output 2 3 5 6 4" xfId="9072"/>
    <cellStyle name="Output 2 3 5 6_4F" xfId="24519"/>
    <cellStyle name="Output 2 3 5 7" xfId="9073"/>
    <cellStyle name="Output 2 3 5 7 2" xfId="9074"/>
    <cellStyle name="Output 2 3 5 7 3" xfId="9075"/>
    <cellStyle name="Output 2 3 5 7_4F" xfId="24520"/>
    <cellStyle name="Output 2 3 5 8" xfId="9076"/>
    <cellStyle name="Output 2 3 5 8 2" xfId="9077"/>
    <cellStyle name="Output 2 3 5 8_4F" xfId="24521"/>
    <cellStyle name="Output 2 3 5 9" xfId="9078"/>
    <cellStyle name="Output 2 3 5_4F" xfId="24522"/>
    <cellStyle name="Output 2 3 6" xfId="9079"/>
    <cellStyle name="Output 2 3 6 2" xfId="9080"/>
    <cellStyle name="Output 2 3 6 2 2" xfId="9081"/>
    <cellStyle name="Output 2 3 6 2 3" xfId="9082"/>
    <cellStyle name="Output 2 3 6 2_4F" xfId="24523"/>
    <cellStyle name="Output 2 3 6 3" xfId="9083"/>
    <cellStyle name="Output 2 3 6 3 2" xfId="9084"/>
    <cellStyle name="Output 2 3 6 3_4F" xfId="24524"/>
    <cellStyle name="Output 2 3 6 4" xfId="9085"/>
    <cellStyle name="Output 2 3 6_4F" xfId="24525"/>
    <cellStyle name="Output 2 3 7" xfId="9086"/>
    <cellStyle name="Output 2 3 7 2" xfId="9087"/>
    <cellStyle name="Output 2 3 7 2 2" xfId="9088"/>
    <cellStyle name="Output 2 3 7 2 3" xfId="9089"/>
    <cellStyle name="Output 2 3 7 2_4F" xfId="24526"/>
    <cellStyle name="Output 2 3 7 3" xfId="9090"/>
    <cellStyle name="Output 2 3 7 3 2" xfId="9091"/>
    <cellStyle name="Output 2 3 7 3_4F" xfId="24527"/>
    <cellStyle name="Output 2 3 7 4" xfId="9092"/>
    <cellStyle name="Output 2 3 7_4F" xfId="24528"/>
    <cellStyle name="Output 2 3 8" xfId="9093"/>
    <cellStyle name="Output 2 3 8 2" xfId="9094"/>
    <cellStyle name="Output 2 3 8 2 2" xfId="9095"/>
    <cellStyle name="Output 2 3 8 2 3" xfId="9096"/>
    <cellStyle name="Output 2 3 8 2_4F" xfId="24529"/>
    <cellStyle name="Output 2 3 8 3" xfId="9097"/>
    <cellStyle name="Output 2 3 8 3 2" xfId="9098"/>
    <cellStyle name="Output 2 3 8 3_4F" xfId="24530"/>
    <cellStyle name="Output 2 3 8 4" xfId="9099"/>
    <cellStyle name="Output 2 3 8_4F" xfId="24531"/>
    <cellStyle name="Output 2 3 9" xfId="9100"/>
    <cellStyle name="Output 2 3 9 2" xfId="9101"/>
    <cellStyle name="Output 2 3 9 2 2" xfId="9102"/>
    <cellStyle name="Output 2 3 9 2 3" xfId="9103"/>
    <cellStyle name="Output 2 3 9 2_4F" xfId="24532"/>
    <cellStyle name="Output 2 3 9 3" xfId="9104"/>
    <cellStyle name="Output 2 3 9 3 2" xfId="9105"/>
    <cellStyle name="Output 2 3 9 3_4F" xfId="24533"/>
    <cellStyle name="Output 2 3 9 4" xfId="9106"/>
    <cellStyle name="Output 2 3 9_4F" xfId="24534"/>
    <cellStyle name="Output 2 3_4F" xfId="24535"/>
    <cellStyle name="Output 2 30" xfId="24536"/>
    <cellStyle name="Output 2 31" xfId="24537"/>
    <cellStyle name="Output 2 32" xfId="24538"/>
    <cellStyle name="Output 2 33" xfId="24539"/>
    <cellStyle name="Output 2 4" xfId="9107"/>
    <cellStyle name="Output 2 4 10" xfId="9108"/>
    <cellStyle name="Output 2 4 10 2" xfId="9109"/>
    <cellStyle name="Output 2 4 10 2 2" xfId="9110"/>
    <cellStyle name="Output 2 4 10 2 3" xfId="9111"/>
    <cellStyle name="Output 2 4 10 2_4F" xfId="24540"/>
    <cellStyle name="Output 2 4 10 3" xfId="9112"/>
    <cellStyle name="Output 2 4 10 3 2" xfId="9113"/>
    <cellStyle name="Output 2 4 10 3_4F" xfId="24541"/>
    <cellStyle name="Output 2 4 10 4" xfId="9114"/>
    <cellStyle name="Output 2 4 10_4F" xfId="24542"/>
    <cellStyle name="Output 2 4 11" xfId="9115"/>
    <cellStyle name="Output 2 4 11 2" xfId="9116"/>
    <cellStyle name="Output 2 4 11 2 2" xfId="9117"/>
    <cellStyle name="Output 2 4 11 2 3" xfId="9118"/>
    <cellStyle name="Output 2 4 11 2_4F" xfId="24543"/>
    <cellStyle name="Output 2 4 11 3" xfId="9119"/>
    <cellStyle name="Output 2 4 11 3 2" xfId="9120"/>
    <cellStyle name="Output 2 4 11 3_4F" xfId="24544"/>
    <cellStyle name="Output 2 4 11 4" xfId="9121"/>
    <cellStyle name="Output 2 4 11_4F" xfId="24545"/>
    <cellStyle name="Output 2 4 12" xfId="9122"/>
    <cellStyle name="Output 2 4 12 2" xfId="9123"/>
    <cellStyle name="Output 2 4 12 3" xfId="9124"/>
    <cellStyle name="Output 2 4 12_4F" xfId="24546"/>
    <cellStyle name="Output 2 4 13" xfId="9125"/>
    <cellStyle name="Output 2 4 13 2" xfId="9126"/>
    <cellStyle name="Output 2 4 13_4F" xfId="24547"/>
    <cellStyle name="Output 2 4 14" xfId="9127"/>
    <cellStyle name="Output 2 4 15" xfId="24548"/>
    <cellStyle name="Output 2 4 2" xfId="9128"/>
    <cellStyle name="Output 2 4 2 2" xfId="9129"/>
    <cellStyle name="Output 2 4 2 2 2" xfId="9130"/>
    <cellStyle name="Output 2 4 2 2 2 2" xfId="9131"/>
    <cellStyle name="Output 2 4 2 2 2 3" xfId="9132"/>
    <cellStyle name="Output 2 4 2 2 2_4F" xfId="24549"/>
    <cellStyle name="Output 2 4 2 2 3" xfId="9133"/>
    <cellStyle name="Output 2 4 2 2 3 2" xfId="9134"/>
    <cellStyle name="Output 2 4 2 2 3_4F" xfId="24550"/>
    <cellStyle name="Output 2 4 2 2 4" xfId="9135"/>
    <cellStyle name="Output 2 4 2 2_4F" xfId="24551"/>
    <cellStyle name="Output 2 4 2 3" xfId="9136"/>
    <cellStyle name="Output 2 4 2 3 2" xfId="9137"/>
    <cellStyle name="Output 2 4 2 3 2 2" xfId="9138"/>
    <cellStyle name="Output 2 4 2 3 2 3" xfId="9139"/>
    <cellStyle name="Output 2 4 2 3 2_4F" xfId="24552"/>
    <cellStyle name="Output 2 4 2 3 3" xfId="9140"/>
    <cellStyle name="Output 2 4 2 3 3 2" xfId="9141"/>
    <cellStyle name="Output 2 4 2 3 3_4F" xfId="24553"/>
    <cellStyle name="Output 2 4 2 3 4" xfId="9142"/>
    <cellStyle name="Output 2 4 2 3_4F" xfId="24554"/>
    <cellStyle name="Output 2 4 2 4" xfId="9143"/>
    <cellStyle name="Output 2 4 2 4 2" xfId="9144"/>
    <cellStyle name="Output 2 4 2 4 2 2" xfId="9145"/>
    <cellStyle name="Output 2 4 2 4 2 3" xfId="9146"/>
    <cellStyle name="Output 2 4 2 4 2_4F" xfId="24555"/>
    <cellStyle name="Output 2 4 2 4 3" xfId="9147"/>
    <cellStyle name="Output 2 4 2 4 3 2" xfId="9148"/>
    <cellStyle name="Output 2 4 2 4 3_4F" xfId="24556"/>
    <cellStyle name="Output 2 4 2 4 4" xfId="9149"/>
    <cellStyle name="Output 2 4 2 4_4F" xfId="24557"/>
    <cellStyle name="Output 2 4 2 5" xfId="9150"/>
    <cellStyle name="Output 2 4 2 5 2" xfId="9151"/>
    <cellStyle name="Output 2 4 2 5 2 2" xfId="9152"/>
    <cellStyle name="Output 2 4 2 5 2 3" xfId="9153"/>
    <cellStyle name="Output 2 4 2 5 2_4F" xfId="24558"/>
    <cellStyle name="Output 2 4 2 5 3" xfId="9154"/>
    <cellStyle name="Output 2 4 2 5 3 2" xfId="9155"/>
    <cellStyle name="Output 2 4 2 5 3_4F" xfId="24559"/>
    <cellStyle name="Output 2 4 2 5 4" xfId="9156"/>
    <cellStyle name="Output 2 4 2 5_4F" xfId="24560"/>
    <cellStyle name="Output 2 4 2 6" xfId="9157"/>
    <cellStyle name="Output 2 4 2 6 2" xfId="9158"/>
    <cellStyle name="Output 2 4 2 6 2 2" xfId="9159"/>
    <cellStyle name="Output 2 4 2 6 2 3" xfId="9160"/>
    <cellStyle name="Output 2 4 2 6 2_4F" xfId="24561"/>
    <cellStyle name="Output 2 4 2 6 3" xfId="9161"/>
    <cellStyle name="Output 2 4 2 6 3 2" xfId="9162"/>
    <cellStyle name="Output 2 4 2 6 3_4F" xfId="24562"/>
    <cellStyle name="Output 2 4 2 6 4" xfId="9163"/>
    <cellStyle name="Output 2 4 2 6_4F" xfId="24563"/>
    <cellStyle name="Output 2 4 2 7" xfId="9164"/>
    <cellStyle name="Output 2 4 2 7 2" xfId="9165"/>
    <cellStyle name="Output 2 4 2 7 3" xfId="9166"/>
    <cellStyle name="Output 2 4 2 7_4F" xfId="24564"/>
    <cellStyle name="Output 2 4 2 8" xfId="9167"/>
    <cellStyle name="Output 2 4 2 8 2" xfId="9168"/>
    <cellStyle name="Output 2 4 2 8_4F" xfId="24565"/>
    <cellStyle name="Output 2 4 2 9" xfId="9169"/>
    <cellStyle name="Output 2 4 2_4F" xfId="24566"/>
    <cellStyle name="Output 2 4 3" xfId="9170"/>
    <cellStyle name="Output 2 4 3 2" xfId="9171"/>
    <cellStyle name="Output 2 4 3 2 2" xfId="9172"/>
    <cellStyle name="Output 2 4 3 2 2 2" xfId="9173"/>
    <cellStyle name="Output 2 4 3 2 2 3" xfId="9174"/>
    <cellStyle name="Output 2 4 3 2 2_4F" xfId="24567"/>
    <cellStyle name="Output 2 4 3 2 3" xfId="9175"/>
    <cellStyle name="Output 2 4 3 2 3 2" xfId="9176"/>
    <cellStyle name="Output 2 4 3 2 3_4F" xfId="24568"/>
    <cellStyle name="Output 2 4 3 2 4" xfId="9177"/>
    <cellStyle name="Output 2 4 3 2_4F" xfId="24569"/>
    <cellStyle name="Output 2 4 3 3" xfId="9178"/>
    <cellStyle name="Output 2 4 3 3 2" xfId="9179"/>
    <cellStyle name="Output 2 4 3 3 2 2" xfId="9180"/>
    <cellStyle name="Output 2 4 3 3 2 3" xfId="9181"/>
    <cellStyle name="Output 2 4 3 3 2_4F" xfId="24570"/>
    <cellStyle name="Output 2 4 3 3 3" xfId="9182"/>
    <cellStyle name="Output 2 4 3 3 3 2" xfId="9183"/>
    <cellStyle name="Output 2 4 3 3 3_4F" xfId="24571"/>
    <cellStyle name="Output 2 4 3 3 4" xfId="9184"/>
    <cellStyle name="Output 2 4 3 3_4F" xfId="24572"/>
    <cellStyle name="Output 2 4 3 4" xfId="9185"/>
    <cellStyle name="Output 2 4 3 4 2" xfId="9186"/>
    <cellStyle name="Output 2 4 3 4 2 2" xfId="9187"/>
    <cellStyle name="Output 2 4 3 4 2 3" xfId="9188"/>
    <cellStyle name="Output 2 4 3 4 2_4F" xfId="24573"/>
    <cellStyle name="Output 2 4 3 4 3" xfId="9189"/>
    <cellStyle name="Output 2 4 3 4 3 2" xfId="9190"/>
    <cellStyle name="Output 2 4 3 4 3_4F" xfId="24574"/>
    <cellStyle name="Output 2 4 3 4 4" xfId="9191"/>
    <cellStyle name="Output 2 4 3 4_4F" xfId="24575"/>
    <cellStyle name="Output 2 4 3 5" xfId="9192"/>
    <cellStyle name="Output 2 4 3 5 2" xfId="9193"/>
    <cellStyle name="Output 2 4 3 5 2 2" xfId="9194"/>
    <cellStyle name="Output 2 4 3 5 2 3" xfId="9195"/>
    <cellStyle name="Output 2 4 3 5 2_4F" xfId="24576"/>
    <cellStyle name="Output 2 4 3 5 3" xfId="9196"/>
    <cellStyle name="Output 2 4 3 5 3 2" xfId="9197"/>
    <cellStyle name="Output 2 4 3 5 3_4F" xfId="24577"/>
    <cellStyle name="Output 2 4 3 5 4" xfId="9198"/>
    <cellStyle name="Output 2 4 3 5_4F" xfId="24578"/>
    <cellStyle name="Output 2 4 3 6" xfId="9199"/>
    <cellStyle name="Output 2 4 3 6 2" xfId="9200"/>
    <cellStyle name="Output 2 4 3 6 2 2" xfId="9201"/>
    <cellStyle name="Output 2 4 3 6 2 3" xfId="9202"/>
    <cellStyle name="Output 2 4 3 6 2_4F" xfId="24579"/>
    <cellStyle name="Output 2 4 3 6 3" xfId="9203"/>
    <cellStyle name="Output 2 4 3 6 3 2" xfId="9204"/>
    <cellStyle name="Output 2 4 3 6 3_4F" xfId="24580"/>
    <cellStyle name="Output 2 4 3 6 4" xfId="9205"/>
    <cellStyle name="Output 2 4 3 6_4F" xfId="24581"/>
    <cellStyle name="Output 2 4 3 7" xfId="9206"/>
    <cellStyle name="Output 2 4 3 7 2" xfId="9207"/>
    <cellStyle name="Output 2 4 3 7 3" xfId="9208"/>
    <cellStyle name="Output 2 4 3 7_4F" xfId="24582"/>
    <cellStyle name="Output 2 4 3 8" xfId="9209"/>
    <cellStyle name="Output 2 4 3 8 2" xfId="9210"/>
    <cellStyle name="Output 2 4 3 8_4F" xfId="24583"/>
    <cellStyle name="Output 2 4 3 9" xfId="9211"/>
    <cellStyle name="Output 2 4 3_4F" xfId="24584"/>
    <cellStyle name="Output 2 4 4" xfId="9212"/>
    <cellStyle name="Output 2 4 4 2" xfId="9213"/>
    <cellStyle name="Output 2 4 4 2 2" xfId="9214"/>
    <cellStyle name="Output 2 4 4 2 2 2" xfId="9215"/>
    <cellStyle name="Output 2 4 4 2 2 3" xfId="9216"/>
    <cellStyle name="Output 2 4 4 2 2_4F" xfId="24585"/>
    <cellStyle name="Output 2 4 4 2 3" xfId="9217"/>
    <cellStyle name="Output 2 4 4 2 3 2" xfId="9218"/>
    <cellStyle name="Output 2 4 4 2 3_4F" xfId="24586"/>
    <cellStyle name="Output 2 4 4 2 4" xfId="9219"/>
    <cellStyle name="Output 2 4 4 2_4F" xfId="24587"/>
    <cellStyle name="Output 2 4 4 3" xfId="9220"/>
    <cellStyle name="Output 2 4 4 3 2" xfId="9221"/>
    <cellStyle name="Output 2 4 4 3 2 2" xfId="9222"/>
    <cellStyle name="Output 2 4 4 3 2 3" xfId="9223"/>
    <cellStyle name="Output 2 4 4 3 2_4F" xfId="24588"/>
    <cellStyle name="Output 2 4 4 3 3" xfId="9224"/>
    <cellStyle name="Output 2 4 4 3 3 2" xfId="9225"/>
    <cellStyle name="Output 2 4 4 3 3_4F" xfId="24589"/>
    <cellStyle name="Output 2 4 4 3 4" xfId="9226"/>
    <cellStyle name="Output 2 4 4 3_4F" xfId="24590"/>
    <cellStyle name="Output 2 4 4 4" xfId="9227"/>
    <cellStyle name="Output 2 4 4 4 2" xfId="9228"/>
    <cellStyle name="Output 2 4 4 4 2 2" xfId="9229"/>
    <cellStyle name="Output 2 4 4 4 2 3" xfId="9230"/>
    <cellStyle name="Output 2 4 4 4 2_4F" xfId="24591"/>
    <cellStyle name="Output 2 4 4 4 3" xfId="9231"/>
    <cellStyle name="Output 2 4 4 4 3 2" xfId="9232"/>
    <cellStyle name="Output 2 4 4 4 3_4F" xfId="24592"/>
    <cellStyle name="Output 2 4 4 4 4" xfId="9233"/>
    <cellStyle name="Output 2 4 4 4_4F" xfId="24593"/>
    <cellStyle name="Output 2 4 4 5" xfId="9234"/>
    <cellStyle name="Output 2 4 4 5 2" xfId="9235"/>
    <cellStyle name="Output 2 4 4 5 2 2" xfId="9236"/>
    <cellStyle name="Output 2 4 4 5 2 3" xfId="9237"/>
    <cellStyle name="Output 2 4 4 5 2_4F" xfId="24594"/>
    <cellStyle name="Output 2 4 4 5 3" xfId="9238"/>
    <cellStyle name="Output 2 4 4 5 3 2" xfId="9239"/>
    <cellStyle name="Output 2 4 4 5 3_4F" xfId="24595"/>
    <cellStyle name="Output 2 4 4 5 4" xfId="9240"/>
    <cellStyle name="Output 2 4 4 5_4F" xfId="24596"/>
    <cellStyle name="Output 2 4 4 6" xfId="9241"/>
    <cellStyle name="Output 2 4 4 6 2" xfId="9242"/>
    <cellStyle name="Output 2 4 4 6 2 2" xfId="9243"/>
    <cellStyle name="Output 2 4 4 6 2 3" xfId="9244"/>
    <cellStyle name="Output 2 4 4 6 2_4F" xfId="24597"/>
    <cellStyle name="Output 2 4 4 6 3" xfId="9245"/>
    <cellStyle name="Output 2 4 4 6 3 2" xfId="9246"/>
    <cellStyle name="Output 2 4 4 6 3_4F" xfId="24598"/>
    <cellStyle name="Output 2 4 4 6 4" xfId="9247"/>
    <cellStyle name="Output 2 4 4 6_4F" xfId="24599"/>
    <cellStyle name="Output 2 4 4 7" xfId="9248"/>
    <cellStyle name="Output 2 4 4 7 2" xfId="9249"/>
    <cellStyle name="Output 2 4 4 7 3" xfId="9250"/>
    <cellStyle name="Output 2 4 4 7_4F" xfId="24600"/>
    <cellStyle name="Output 2 4 4 8" xfId="9251"/>
    <cellStyle name="Output 2 4 4 8 2" xfId="9252"/>
    <cellStyle name="Output 2 4 4 8_4F" xfId="24601"/>
    <cellStyle name="Output 2 4 4 9" xfId="9253"/>
    <cellStyle name="Output 2 4 4_4F" xfId="24602"/>
    <cellStyle name="Output 2 4 5" xfId="9254"/>
    <cellStyle name="Output 2 4 5 2" xfId="9255"/>
    <cellStyle name="Output 2 4 5 2 2" xfId="9256"/>
    <cellStyle name="Output 2 4 5 2 2 2" xfId="9257"/>
    <cellStyle name="Output 2 4 5 2 2 3" xfId="9258"/>
    <cellStyle name="Output 2 4 5 2 2_4F" xfId="24603"/>
    <cellStyle name="Output 2 4 5 2 3" xfId="9259"/>
    <cellStyle name="Output 2 4 5 2 3 2" xfId="9260"/>
    <cellStyle name="Output 2 4 5 2 3_4F" xfId="24604"/>
    <cellStyle name="Output 2 4 5 2 4" xfId="9261"/>
    <cellStyle name="Output 2 4 5 2_4F" xfId="24605"/>
    <cellStyle name="Output 2 4 5 3" xfId="9262"/>
    <cellStyle name="Output 2 4 5 3 2" xfId="9263"/>
    <cellStyle name="Output 2 4 5 3 2 2" xfId="9264"/>
    <cellStyle name="Output 2 4 5 3 2 3" xfId="9265"/>
    <cellStyle name="Output 2 4 5 3 2_4F" xfId="24606"/>
    <cellStyle name="Output 2 4 5 3 3" xfId="9266"/>
    <cellStyle name="Output 2 4 5 3 3 2" xfId="9267"/>
    <cellStyle name="Output 2 4 5 3 3_4F" xfId="24607"/>
    <cellStyle name="Output 2 4 5 3 4" xfId="9268"/>
    <cellStyle name="Output 2 4 5 3_4F" xfId="24608"/>
    <cellStyle name="Output 2 4 5 4" xfId="9269"/>
    <cellStyle name="Output 2 4 5 4 2" xfId="9270"/>
    <cellStyle name="Output 2 4 5 4 2 2" xfId="9271"/>
    <cellStyle name="Output 2 4 5 4 2 3" xfId="9272"/>
    <cellStyle name="Output 2 4 5 4 2_4F" xfId="24609"/>
    <cellStyle name="Output 2 4 5 4 3" xfId="9273"/>
    <cellStyle name="Output 2 4 5 4 3 2" xfId="9274"/>
    <cellStyle name="Output 2 4 5 4 3_4F" xfId="24610"/>
    <cellStyle name="Output 2 4 5 4 4" xfId="9275"/>
    <cellStyle name="Output 2 4 5 4_4F" xfId="24611"/>
    <cellStyle name="Output 2 4 5 5" xfId="9276"/>
    <cellStyle name="Output 2 4 5 5 2" xfId="9277"/>
    <cellStyle name="Output 2 4 5 5 2 2" xfId="9278"/>
    <cellStyle name="Output 2 4 5 5 2 3" xfId="9279"/>
    <cellStyle name="Output 2 4 5 5 2_4F" xfId="24612"/>
    <cellStyle name="Output 2 4 5 5 3" xfId="9280"/>
    <cellStyle name="Output 2 4 5 5 3 2" xfId="9281"/>
    <cellStyle name="Output 2 4 5 5 3_4F" xfId="24613"/>
    <cellStyle name="Output 2 4 5 5 4" xfId="9282"/>
    <cellStyle name="Output 2 4 5 5_4F" xfId="24614"/>
    <cellStyle name="Output 2 4 5 6" xfId="9283"/>
    <cellStyle name="Output 2 4 5 6 2" xfId="9284"/>
    <cellStyle name="Output 2 4 5 6 2 2" xfId="9285"/>
    <cellStyle name="Output 2 4 5 6 2 3" xfId="9286"/>
    <cellStyle name="Output 2 4 5 6 2_4F" xfId="24615"/>
    <cellStyle name="Output 2 4 5 6 3" xfId="9287"/>
    <cellStyle name="Output 2 4 5 6 3 2" xfId="9288"/>
    <cellStyle name="Output 2 4 5 6 3_4F" xfId="24616"/>
    <cellStyle name="Output 2 4 5 6 4" xfId="9289"/>
    <cellStyle name="Output 2 4 5 6_4F" xfId="24617"/>
    <cellStyle name="Output 2 4 5 7" xfId="9290"/>
    <cellStyle name="Output 2 4 5 7 2" xfId="9291"/>
    <cellStyle name="Output 2 4 5 7 3" xfId="9292"/>
    <cellStyle name="Output 2 4 5 7_4F" xfId="24618"/>
    <cellStyle name="Output 2 4 5 8" xfId="9293"/>
    <cellStyle name="Output 2 4 5 8 2" xfId="9294"/>
    <cellStyle name="Output 2 4 5 8_4F" xfId="24619"/>
    <cellStyle name="Output 2 4 5 9" xfId="9295"/>
    <cellStyle name="Output 2 4 5_4F" xfId="24620"/>
    <cellStyle name="Output 2 4 6" xfId="9296"/>
    <cellStyle name="Output 2 4 6 2" xfId="9297"/>
    <cellStyle name="Output 2 4 6 2 2" xfId="9298"/>
    <cellStyle name="Output 2 4 6 2 3" xfId="9299"/>
    <cellStyle name="Output 2 4 6 2_4F" xfId="24621"/>
    <cellStyle name="Output 2 4 6 3" xfId="9300"/>
    <cellStyle name="Output 2 4 6 3 2" xfId="9301"/>
    <cellStyle name="Output 2 4 6 3_4F" xfId="24622"/>
    <cellStyle name="Output 2 4 6 4" xfId="9302"/>
    <cellStyle name="Output 2 4 6_4F" xfId="24623"/>
    <cellStyle name="Output 2 4 7" xfId="9303"/>
    <cellStyle name="Output 2 4 7 2" xfId="9304"/>
    <cellStyle name="Output 2 4 7 2 2" xfId="9305"/>
    <cellStyle name="Output 2 4 7 2 3" xfId="9306"/>
    <cellStyle name="Output 2 4 7 2_4F" xfId="24624"/>
    <cellStyle name="Output 2 4 7 3" xfId="9307"/>
    <cellStyle name="Output 2 4 7 3 2" xfId="9308"/>
    <cellStyle name="Output 2 4 7 3_4F" xfId="24625"/>
    <cellStyle name="Output 2 4 7 4" xfId="9309"/>
    <cellStyle name="Output 2 4 7_4F" xfId="24626"/>
    <cellStyle name="Output 2 4 8" xfId="9310"/>
    <cellStyle name="Output 2 4 8 2" xfId="9311"/>
    <cellStyle name="Output 2 4 8 2 2" xfId="9312"/>
    <cellStyle name="Output 2 4 8 2 3" xfId="9313"/>
    <cellStyle name="Output 2 4 8 2_4F" xfId="24627"/>
    <cellStyle name="Output 2 4 8 3" xfId="9314"/>
    <cellStyle name="Output 2 4 8 3 2" xfId="9315"/>
    <cellStyle name="Output 2 4 8 3_4F" xfId="24628"/>
    <cellStyle name="Output 2 4 8 4" xfId="9316"/>
    <cellStyle name="Output 2 4 8_4F" xfId="24629"/>
    <cellStyle name="Output 2 4 9" xfId="9317"/>
    <cellStyle name="Output 2 4 9 2" xfId="9318"/>
    <cellStyle name="Output 2 4 9 2 2" xfId="9319"/>
    <cellStyle name="Output 2 4 9 2 3" xfId="9320"/>
    <cellStyle name="Output 2 4 9 2_4F" xfId="24630"/>
    <cellStyle name="Output 2 4 9 3" xfId="9321"/>
    <cellStyle name="Output 2 4 9 3 2" xfId="9322"/>
    <cellStyle name="Output 2 4 9 3_4F" xfId="24631"/>
    <cellStyle name="Output 2 4 9 4" xfId="9323"/>
    <cellStyle name="Output 2 4 9_4F" xfId="24632"/>
    <cellStyle name="Output 2 4_4F" xfId="24633"/>
    <cellStyle name="Output 2 5" xfId="9324"/>
    <cellStyle name="Output 2 5 10" xfId="9325"/>
    <cellStyle name="Output 2 5 10 2" xfId="9326"/>
    <cellStyle name="Output 2 5 10 2 2" xfId="9327"/>
    <cellStyle name="Output 2 5 10 2 3" xfId="9328"/>
    <cellStyle name="Output 2 5 10 2_4F" xfId="24634"/>
    <cellStyle name="Output 2 5 10 3" xfId="9329"/>
    <cellStyle name="Output 2 5 10 3 2" xfId="9330"/>
    <cellStyle name="Output 2 5 10 3_4F" xfId="24635"/>
    <cellStyle name="Output 2 5 10 4" xfId="9331"/>
    <cellStyle name="Output 2 5 10_4F" xfId="24636"/>
    <cellStyle name="Output 2 5 11" xfId="9332"/>
    <cellStyle name="Output 2 5 11 2" xfId="9333"/>
    <cellStyle name="Output 2 5 11 2 2" xfId="9334"/>
    <cellStyle name="Output 2 5 11 2 3" xfId="9335"/>
    <cellStyle name="Output 2 5 11 2_4F" xfId="24637"/>
    <cellStyle name="Output 2 5 11 3" xfId="9336"/>
    <cellStyle name="Output 2 5 11 3 2" xfId="9337"/>
    <cellStyle name="Output 2 5 11 3_4F" xfId="24638"/>
    <cellStyle name="Output 2 5 11 4" xfId="9338"/>
    <cellStyle name="Output 2 5 11_4F" xfId="24639"/>
    <cellStyle name="Output 2 5 12" xfId="9339"/>
    <cellStyle name="Output 2 5 12 2" xfId="9340"/>
    <cellStyle name="Output 2 5 12 3" xfId="9341"/>
    <cellStyle name="Output 2 5 12_4F" xfId="24640"/>
    <cellStyle name="Output 2 5 13" xfId="9342"/>
    <cellStyle name="Output 2 5 13 2" xfId="9343"/>
    <cellStyle name="Output 2 5 13_4F" xfId="24641"/>
    <cellStyle name="Output 2 5 14" xfId="9344"/>
    <cellStyle name="Output 2 5 15" xfId="24642"/>
    <cellStyle name="Output 2 5 2" xfId="9345"/>
    <cellStyle name="Output 2 5 2 2" xfId="9346"/>
    <cellStyle name="Output 2 5 2 2 2" xfId="9347"/>
    <cellStyle name="Output 2 5 2 2 2 2" xfId="9348"/>
    <cellStyle name="Output 2 5 2 2 2 3" xfId="9349"/>
    <cellStyle name="Output 2 5 2 2 2_4F" xfId="24643"/>
    <cellStyle name="Output 2 5 2 2 3" xfId="9350"/>
    <cellStyle name="Output 2 5 2 2 3 2" xfId="9351"/>
    <cellStyle name="Output 2 5 2 2 3_4F" xfId="24644"/>
    <cellStyle name="Output 2 5 2 2 4" xfId="9352"/>
    <cellStyle name="Output 2 5 2 2_4F" xfId="24645"/>
    <cellStyle name="Output 2 5 2 3" xfId="9353"/>
    <cellStyle name="Output 2 5 2 3 2" xfId="9354"/>
    <cellStyle name="Output 2 5 2 3 2 2" xfId="9355"/>
    <cellStyle name="Output 2 5 2 3 2 3" xfId="9356"/>
    <cellStyle name="Output 2 5 2 3 2_4F" xfId="24646"/>
    <cellStyle name="Output 2 5 2 3 3" xfId="9357"/>
    <cellStyle name="Output 2 5 2 3 3 2" xfId="9358"/>
    <cellStyle name="Output 2 5 2 3 3_4F" xfId="24647"/>
    <cellStyle name="Output 2 5 2 3 4" xfId="9359"/>
    <cellStyle name="Output 2 5 2 3_4F" xfId="24648"/>
    <cellStyle name="Output 2 5 2 4" xfId="9360"/>
    <cellStyle name="Output 2 5 2 4 2" xfId="9361"/>
    <cellStyle name="Output 2 5 2 4 2 2" xfId="9362"/>
    <cellStyle name="Output 2 5 2 4 2 3" xfId="9363"/>
    <cellStyle name="Output 2 5 2 4 2_4F" xfId="24649"/>
    <cellStyle name="Output 2 5 2 4 3" xfId="9364"/>
    <cellStyle name="Output 2 5 2 4 3 2" xfId="9365"/>
    <cellStyle name="Output 2 5 2 4 3_4F" xfId="24650"/>
    <cellStyle name="Output 2 5 2 4 4" xfId="9366"/>
    <cellStyle name="Output 2 5 2 4_4F" xfId="24651"/>
    <cellStyle name="Output 2 5 2 5" xfId="9367"/>
    <cellStyle name="Output 2 5 2 5 2" xfId="9368"/>
    <cellStyle name="Output 2 5 2 5 2 2" xfId="9369"/>
    <cellStyle name="Output 2 5 2 5 2 3" xfId="9370"/>
    <cellStyle name="Output 2 5 2 5 2_4F" xfId="24652"/>
    <cellStyle name="Output 2 5 2 5 3" xfId="9371"/>
    <cellStyle name="Output 2 5 2 5 3 2" xfId="9372"/>
    <cellStyle name="Output 2 5 2 5 3_4F" xfId="24653"/>
    <cellStyle name="Output 2 5 2 5 4" xfId="9373"/>
    <cellStyle name="Output 2 5 2 5_4F" xfId="24654"/>
    <cellStyle name="Output 2 5 2 6" xfId="9374"/>
    <cellStyle name="Output 2 5 2 6 2" xfId="9375"/>
    <cellStyle name="Output 2 5 2 6 2 2" xfId="9376"/>
    <cellStyle name="Output 2 5 2 6 2 3" xfId="9377"/>
    <cellStyle name="Output 2 5 2 6 2_4F" xfId="24655"/>
    <cellStyle name="Output 2 5 2 6 3" xfId="9378"/>
    <cellStyle name="Output 2 5 2 6 3 2" xfId="9379"/>
    <cellStyle name="Output 2 5 2 6 3_4F" xfId="24656"/>
    <cellStyle name="Output 2 5 2 6 4" xfId="9380"/>
    <cellStyle name="Output 2 5 2 6_4F" xfId="24657"/>
    <cellStyle name="Output 2 5 2 7" xfId="9381"/>
    <cellStyle name="Output 2 5 2 7 2" xfId="9382"/>
    <cellStyle name="Output 2 5 2 7 3" xfId="9383"/>
    <cellStyle name="Output 2 5 2 7_4F" xfId="24658"/>
    <cellStyle name="Output 2 5 2 8" xfId="9384"/>
    <cellStyle name="Output 2 5 2 8 2" xfId="9385"/>
    <cellStyle name="Output 2 5 2 8_4F" xfId="24659"/>
    <cellStyle name="Output 2 5 2 9" xfId="9386"/>
    <cellStyle name="Output 2 5 2_4F" xfId="24660"/>
    <cellStyle name="Output 2 5 3" xfId="9387"/>
    <cellStyle name="Output 2 5 3 2" xfId="9388"/>
    <cellStyle name="Output 2 5 3 2 2" xfId="9389"/>
    <cellStyle name="Output 2 5 3 2 2 2" xfId="9390"/>
    <cellStyle name="Output 2 5 3 2 2 3" xfId="9391"/>
    <cellStyle name="Output 2 5 3 2 2_4F" xfId="24661"/>
    <cellStyle name="Output 2 5 3 2 3" xfId="9392"/>
    <cellStyle name="Output 2 5 3 2 3 2" xfId="9393"/>
    <cellStyle name="Output 2 5 3 2 3_4F" xfId="24662"/>
    <cellStyle name="Output 2 5 3 2 4" xfId="9394"/>
    <cellStyle name="Output 2 5 3 2_4F" xfId="24663"/>
    <cellStyle name="Output 2 5 3 3" xfId="9395"/>
    <cellStyle name="Output 2 5 3 3 2" xfId="9396"/>
    <cellStyle name="Output 2 5 3 3 2 2" xfId="9397"/>
    <cellStyle name="Output 2 5 3 3 2 3" xfId="9398"/>
    <cellStyle name="Output 2 5 3 3 2_4F" xfId="24664"/>
    <cellStyle name="Output 2 5 3 3 3" xfId="9399"/>
    <cellStyle name="Output 2 5 3 3 3 2" xfId="9400"/>
    <cellStyle name="Output 2 5 3 3 3_4F" xfId="24665"/>
    <cellStyle name="Output 2 5 3 3 4" xfId="9401"/>
    <cellStyle name="Output 2 5 3 3_4F" xfId="24666"/>
    <cellStyle name="Output 2 5 3 4" xfId="9402"/>
    <cellStyle name="Output 2 5 3 4 2" xfId="9403"/>
    <cellStyle name="Output 2 5 3 4 2 2" xfId="9404"/>
    <cellStyle name="Output 2 5 3 4 2 3" xfId="9405"/>
    <cellStyle name="Output 2 5 3 4 2_4F" xfId="24667"/>
    <cellStyle name="Output 2 5 3 4 3" xfId="9406"/>
    <cellStyle name="Output 2 5 3 4 3 2" xfId="9407"/>
    <cellStyle name="Output 2 5 3 4 3_4F" xfId="24668"/>
    <cellStyle name="Output 2 5 3 4 4" xfId="9408"/>
    <cellStyle name="Output 2 5 3 4_4F" xfId="24669"/>
    <cellStyle name="Output 2 5 3 5" xfId="9409"/>
    <cellStyle name="Output 2 5 3 5 2" xfId="9410"/>
    <cellStyle name="Output 2 5 3 5 2 2" xfId="9411"/>
    <cellStyle name="Output 2 5 3 5 2 3" xfId="9412"/>
    <cellStyle name="Output 2 5 3 5 2_4F" xfId="24670"/>
    <cellStyle name="Output 2 5 3 5 3" xfId="9413"/>
    <cellStyle name="Output 2 5 3 5 3 2" xfId="9414"/>
    <cellStyle name="Output 2 5 3 5 3_4F" xfId="24671"/>
    <cellStyle name="Output 2 5 3 5 4" xfId="9415"/>
    <cellStyle name="Output 2 5 3 5_4F" xfId="24672"/>
    <cellStyle name="Output 2 5 3 6" xfId="9416"/>
    <cellStyle name="Output 2 5 3 6 2" xfId="9417"/>
    <cellStyle name="Output 2 5 3 6 2 2" xfId="9418"/>
    <cellStyle name="Output 2 5 3 6 2 3" xfId="9419"/>
    <cellStyle name="Output 2 5 3 6 2_4F" xfId="24673"/>
    <cellStyle name="Output 2 5 3 6 3" xfId="9420"/>
    <cellStyle name="Output 2 5 3 6 3 2" xfId="9421"/>
    <cellStyle name="Output 2 5 3 6 3_4F" xfId="24674"/>
    <cellStyle name="Output 2 5 3 6 4" xfId="9422"/>
    <cellStyle name="Output 2 5 3 6_4F" xfId="24675"/>
    <cellStyle name="Output 2 5 3 7" xfId="9423"/>
    <cellStyle name="Output 2 5 3 7 2" xfId="9424"/>
    <cellStyle name="Output 2 5 3 7 3" xfId="9425"/>
    <cellStyle name="Output 2 5 3 7_4F" xfId="24676"/>
    <cellStyle name="Output 2 5 3 8" xfId="9426"/>
    <cellStyle name="Output 2 5 3 8 2" xfId="9427"/>
    <cellStyle name="Output 2 5 3 8_4F" xfId="24677"/>
    <cellStyle name="Output 2 5 3 9" xfId="9428"/>
    <cellStyle name="Output 2 5 3_4F" xfId="24678"/>
    <cellStyle name="Output 2 5 4" xfId="9429"/>
    <cellStyle name="Output 2 5 4 2" xfId="9430"/>
    <cellStyle name="Output 2 5 4 2 2" xfId="9431"/>
    <cellStyle name="Output 2 5 4 2 2 2" xfId="9432"/>
    <cellStyle name="Output 2 5 4 2 2 3" xfId="9433"/>
    <cellStyle name="Output 2 5 4 2 2_4F" xfId="24679"/>
    <cellStyle name="Output 2 5 4 2 3" xfId="9434"/>
    <cellStyle name="Output 2 5 4 2 3 2" xfId="9435"/>
    <cellStyle name="Output 2 5 4 2 3_4F" xfId="24680"/>
    <cellStyle name="Output 2 5 4 2 4" xfId="9436"/>
    <cellStyle name="Output 2 5 4 2_4F" xfId="24681"/>
    <cellStyle name="Output 2 5 4 3" xfId="9437"/>
    <cellStyle name="Output 2 5 4 3 2" xfId="9438"/>
    <cellStyle name="Output 2 5 4 3 2 2" xfId="9439"/>
    <cellStyle name="Output 2 5 4 3 2 3" xfId="9440"/>
    <cellStyle name="Output 2 5 4 3 2_4F" xfId="24682"/>
    <cellStyle name="Output 2 5 4 3 3" xfId="9441"/>
    <cellStyle name="Output 2 5 4 3 3 2" xfId="9442"/>
    <cellStyle name="Output 2 5 4 3 3_4F" xfId="24683"/>
    <cellStyle name="Output 2 5 4 3 4" xfId="9443"/>
    <cellStyle name="Output 2 5 4 3_4F" xfId="24684"/>
    <cellStyle name="Output 2 5 4 4" xfId="9444"/>
    <cellStyle name="Output 2 5 4 4 2" xfId="9445"/>
    <cellStyle name="Output 2 5 4 4 2 2" xfId="9446"/>
    <cellStyle name="Output 2 5 4 4 2 3" xfId="9447"/>
    <cellStyle name="Output 2 5 4 4 2_4F" xfId="24685"/>
    <cellStyle name="Output 2 5 4 4 3" xfId="9448"/>
    <cellStyle name="Output 2 5 4 4 3 2" xfId="9449"/>
    <cellStyle name="Output 2 5 4 4 3_4F" xfId="24686"/>
    <cellStyle name="Output 2 5 4 4 4" xfId="9450"/>
    <cellStyle name="Output 2 5 4 4_4F" xfId="24687"/>
    <cellStyle name="Output 2 5 4 5" xfId="9451"/>
    <cellStyle name="Output 2 5 4 5 2" xfId="9452"/>
    <cellStyle name="Output 2 5 4 5 2 2" xfId="9453"/>
    <cellStyle name="Output 2 5 4 5 2 3" xfId="9454"/>
    <cellStyle name="Output 2 5 4 5 2_4F" xfId="24688"/>
    <cellStyle name="Output 2 5 4 5 3" xfId="9455"/>
    <cellStyle name="Output 2 5 4 5 3 2" xfId="9456"/>
    <cellStyle name="Output 2 5 4 5 3_4F" xfId="24689"/>
    <cellStyle name="Output 2 5 4 5 4" xfId="9457"/>
    <cellStyle name="Output 2 5 4 5_4F" xfId="24690"/>
    <cellStyle name="Output 2 5 4 6" xfId="9458"/>
    <cellStyle name="Output 2 5 4 6 2" xfId="9459"/>
    <cellStyle name="Output 2 5 4 6 2 2" xfId="9460"/>
    <cellStyle name="Output 2 5 4 6 2 3" xfId="9461"/>
    <cellStyle name="Output 2 5 4 6 2_4F" xfId="24691"/>
    <cellStyle name="Output 2 5 4 6 3" xfId="9462"/>
    <cellStyle name="Output 2 5 4 6 3 2" xfId="9463"/>
    <cellStyle name="Output 2 5 4 6 3_4F" xfId="24692"/>
    <cellStyle name="Output 2 5 4 6 4" xfId="9464"/>
    <cellStyle name="Output 2 5 4 6_4F" xfId="24693"/>
    <cellStyle name="Output 2 5 4 7" xfId="9465"/>
    <cellStyle name="Output 2 5 4 7 2" xfId="9466"/>
    <cellStyle name="Output 2 5 4 7 3" xfId="9467"/>
    <cellStyle name="Output 2 5 4 7_4F" xfId="24694"/>
    <cellStyle name="Output 2 5 4 8" xfId="9468"/>
    <cellStyle name="Output 2 5 4 8 2" xfId="9469"/>
    <cellStyle name="Output 2 5 4 8_4F" xfId="24695"/>
    <cellStyle name="Output 2 5 4 9" xfId="9470"/>
    <cellStyle name="Output 2 5 4_4F" xfId="24696"/>
    <cellStyle name="Output 2 5 5" xfId="9471"/>
    <cellStyle name="Output 2 5 5 2" xfId="9472"/>
    <cellStyle name="Output 2 5 5 2 2" xfId="9473"/>
    <cellStyle name="Output 2 5 5 2 2 2" xfId="9474"/>
    <cellStyle name="Output 2 5 5 2 2 3" xfId="9475"/>
    <cellStyle name="Output 2 5 5 2 2_4F" xfId="24697"/>
    <cellStyle name="Output 2 5 5 2 3" xfId="9476"/>
    <cellStyle name="Output 2 5 5 2 3 2" xfId="9477"/>
    <cellStyle name="Output 2 5 5 2 3_4F" xfId="24698"/>
    <cellStyle name="Output 2 5 5 2 4" xfId="9478"/>
    <cellStyle name="Output 2 5 5 2_4F" xfId="24699"/>
    <cellStyle name="Output 2 5 5 3" xfId="9479"/>
    <cellStyle name="Output 2 5 5 3 2" xfId="9480"/>
    <cellStyle name="Output 2 5 5 3 2 2" xfId="9481"/>
    <cellStyle name="Output 2 5 5 3 2 3" xfId="9482"/>
    <cellStyle name="Output 2 5 5 3 2_4F" xfId="24700"/>
    <cellStyle name="Output 2 5 5 3 3" xfId="9483"/>
    <cellStyle name="Output 2 5 5 3 3 2" xfId="9484"/>
    <cellStyle name="Output 2 5 5 3 3_4F" xfId="24701"/>
    <cellStyle name="Output 2 5 5 3 4" xfId="9485"/>
    <cellStyle name="Output 2 5 5 3_4F" xfId="24702"/>
    <cellStyle name="Output 2 5 5 4" xfId="9486"/>
    <cellStyle name="Output 2 5 5 4 2" xfId="9487"/>
    <cellStyle name="Output 2 5 5 4 2 2" xfId="9488"/>
    <cellStyle name="Output 2 5 5 4 2 3" xfId="9489"/>
    <cellStyle name="Output 2 5 5 4 2_4F" xfId="24703"/>
    <cellStyle name="Output 2 5 5 4 3" xfId="9490"/>
    <cellStyle name="Output 2 5 5 4 3 2" xfId="9491"/>
    <cellStyle name="Output 2 5 5 4 3_4F" xfId="24704"/>
    <cellStyle name="Output 2 5 5 4 4" xfId="9492"/>
    <cellStyle name="Output 2 5 5 4_4F" xfId="24705"/>
    <cellStyle name="Output 2 5 5 5" xfId="9493"/>
    <cellStyle name="Output 2 5 5 5 2" xfId="9494"/>
    <cellStyle name="Output 2 5 5 5 2 2" xfId="9495"/>
    <cellStyle name="Output 2 5 5 5 2 3" xfId="9496"/>
    <cellStyle name="Output 2 5 5 5 2_4F" xfId="24706"/>
    <cellStyle name="Output 2 5 5 5 3" xfId="9497"/>
    <cellStyle name="Output 2 5 5 5 3 2" xfId="9498"/>
    <cellStyle name="Output 2 5 5 5 3_4F" xfId="24707"/>
    <cellStyle name="Output 2 5 5 5 4" xfId="9499"/>
    <cellStyle name="Output 2 5 5 5_4F" xfId="24708"/>
    <cellStyle name="Output 2 5 5 6" xfId="9500"/>
    <cellStyle name="Output 2 5 5 6 2" xfId="9501"/>
    <cellStyle name="Output 2 5 5 6 2 2" xfId="9502"/>
    <cellStyle name="Output 2 5 5 6 2 3" xfId="9503"/>
    <cellStyle name="Output 2 5 5 6 2_4F" xfId="24709"/>
    <cellStyle name="Output 2 5 5 6 3" xfId="9504"/>
    <cellStyle name="Output 2 5 5 6 3 2" xfId="9505"/>
    <cellStyle name="Output 2 5 5 6 3_4F" xfId="24710"/>
    <cellStyle name="Output 2 5 5 6 4" xfId="9506"/>
    <cellStyle name="Output 2 5 5 6_4F" xfId="24711"/>
    <cellStyle name="Output 2 5 5 7" xfId="9507"/>
    <cellStyle name="Output 2 5 5 7 2" xfId="9508"/>
    <cellStyle name="Output 2 5 5 7 3" xfId="9509"/>
    <cellStyle name="Output 2 5 5 7_4F" xfId="24712"/>
    <cellStyle name="Output 2 5 5 8" xfId="9510"/>
    <cellStyle name="Output 2 5 5 8 2" xfId="9511"/>
    <cellStyle name="Output 2 5 5 8_4F" xfId="24713"/>
    <cellStyle name="Output 2 5 5 9" xfId="9512"/>
    <cellStyle name="Output 2 5 5_4F" xfId="24714"/>
    <cellStyle name="Output 2 5 6" xfId="9513"/>
    <cellStyle name="Output 2 5 6 2" xfId="9514"/>
    <cellStyle name="Output 2 5 6 2 2" xfId="9515"/>
    <cellStyle name="Output 2 5 6 2 3" xfId="9516"/>
    <cellStyle name="Output 2 5 6 2_4F" xfId="24715"/>
    <cellStyle name="Output 2 5 6 3" xfId="9517"/>
    <cellStyle name="Output 2 5 6 3 2" xfId="9518"/>
    <cellStyle name="Output 2 5 6 3_4F" xfId="24716"/>
    <cellStyle name="Output 2 5 6 4" xfId="9519"/>
    <cellStyle name="Output 2 5 6_4F" xfId="24717"/>
    <cellStyle name="Output 2 5 7" xfId="9520"/>
    <cellStyle name="Output 2 5 7 2" xfId="9521"/>
    <cellStyle name="Output 2 5 7 2 2" xfId="9522"/>
    <cellStyle name="Output 2 5 7 2 3" xfId="9523"/>
    <cellStyle name="Output 2 5 7 2_4F" xfId="24718"/>
    <cellStyle name="Output 2 5 7 3" xfId="9524"/>
    <cellStyle name="Output 2 5 7 3 2" xfId="9525"/>
    <cellStyle name="Output 2 5 7 3_4F" xfId="24719"/>
    <cellStyle name="Output 2 5 7 4" xfId="9526"/>
    <cellStyle name="Output 2 5 7_4F" xfId="24720"/>
    <cellStyle name="Output 2 5 8" xfId="9527"/>
    <cellStyle name="Output 2 5 8 2" xfId="9528"/>
    <cellStyle name="Output 2 5 8 2 2" xfId="9529"/>
    <cellStyle name="Output 2 5 8 2 3" xfId="9530"/>
    <cellStyle name="Output 2 5 8 2_4F" xfId="24721"/>
    <cellStyle name="Output 2 5 8 3" xfId="9531"/>
    <cellStyle name="Output 2 5 8 3 2" xfId="9532"/>
    <cellStyle name="Output 2 5 8 3_4F" xfId="24722"/>
    <cellStyle name="Output 2 5 8 4" xfId="9533"/>
    <cellStyle name="Output 2 5 8_4F" xfId="24723"/>
    <cellStyle name="Output 2 5 9" xfId="9534"/>
    <cellStyle name="Output 2 5 9 2" xfId="9535"/>
    <cellStyle name="Output 2 5 9 2 2" xfId="9536"/>
    <cellStyle name="Output 2 5 9 2 3" xfId="9537"/>
    <cellStyle name="Output 2 5 9 2_4F" xfId="24724"/>
    <cellStyle name="Output 2 5 9 3" xfId="9538"/>
    <cellStyle name="Output 2 5 9 3 2" xfId="9539"/>
    <cellStyle name="Output 2 5 9 3_4F" xfId="24725"/>
    <cellStyle name="Output 2 5 9 4" xfId="9540"/>
    <cellStyle name="Output 2 5 9_4F" xfId="24726"/>
    <cellStyle name="Output 2 5_4F" xfId="24727"/>
    <cellStyle name="Output 2 6" xfId="9541"/>
    <cellStyle name="Output 2 6 10" xfId="9542"/>
    <cellStyle name="Output 2 6 10 2" xfId="9543"/>
    <cellStyle name="Output 2 6 10 2 2" xfId="9544"/>
    <cellStyle name="Output 2 6 10 2 3" xfId="9545"/>
    <cellStyle name="Output 2 6 10 2_4F" xfId="24728"/>
    <cellStyle name="Output 2 6 10 3" xfId="9546"/>
    <cellStyle name="Output 2 6 10 3 2" xfId="9547"/>
    <cellStyle name="Output 2 6 10 3_4F" xfId="24729"/>
    <cellStyle name="Output 2 6 10 4" xfId="9548"/>
    <cellStyle name="Output 2 6 10_4F" xfId="24730"/>
    <cellStyle name="Output 2 6 11" xfId="9549"/>
    <cellStyle name="Output 2 6 11 2" xfId="9550"/>
    <cellStyle name="Output 2 6 11 2 2" xfId="9551"/>
    <cellStyle name="Output 2 6 11 2 3" xfId="9552"/>
    <cellStyle name="Output 2 6 11 2_4F" xfId="24731"/>
    <cellStyle name="Output 2 6 11 3" xfId="9553"/>
    <cellStyle name="Output 2 6 11 3 2" xfId="9554"/>
    <cellStyle name="Output 2 6 11 3_4F" xfId="24732"/>
    <cellStyle name="Output 2 6 11 4" xfId="9555"/>
    <cellStyle name="Output 2 6 11_4F" xfId="24733"/>
    <cellStyle name="Output 2 6 12" xfId="9556"/>
    <cellStyle name="Output 2 6 12 2" xfId="9557"/>
    <cellStyle name="Output 2 6 12 3" xfId="9558"/>
    <cellStyle name="Output 2 6 12_4F" xfId="24734"/>
    <cellStyle name="Output 2 6 13" xfId="9559"/>
    <cellStyle name="Output 2 6 13 2" xfId="9560"/>
    <cellStyle name="Output 2 6 13_4F" xfId="24735"/>
    <cellStyle name="Output 2 6 14" xfId="9561"/>
    <cellStyle name="Output 2 6 15" xfId="24736"/>
    <cellStyle name="Output 2 6 2" xfId="9562"/>
    <cellStyle name="Output 2 6 2 2" xfId="9563"/>
    <cellStyle name="Output 2 6 2 2 2" xfId="9564"/>
    <cellStyle name="Output 2 6 2 2 2 2" xfId="9565"/>
    <cellStyle name="Output 2 6 2 2 2 3" xfId="9566"/>
    <cellStyle name="Output 2 6 2 2 2_4F" xfId="24737"/>
    <cellStyle name="Output 2 6 2 2 3" xfId="9567"/>
    <cellStyle name="Output 2 6 2 2 3 2" xfId="9568"/>
    <cellStyle name="Output 2 6 2 2 3_4F" xfId="24738"/>
    <cellStyle name="Output 2 6 2 2 4" xfId="9569"/>
    <cellStyle name="Output 2 6 2 2_4F" xfId="24739"/>
    <cellStyle name="Output 2 6 2 3" xfId="9570"/>
    <cellStyle name="Output 2 6 2 3 2" xfId="9571"/>
    <cellStyle name="Output 2 6 2 3 2 2" xfId="9572"/>
    <cellStyle name="Output 2 6 2 3 2 3" xfId="9573"/>
    <cellStyle name="Output 2 6 2 3 2_4F" xfId="24740"/>
    <cellStyle name="Output 2 6 2 3 3" xfId="9574"/>
    <cellStyle name="Output 2 6 2 3 3 2" xfId="9575"/>
    <cellStyle name="Output 2 6 2 3 3_4F" xfId="24741"/>
    <cellStyle name="Output 2 6 2 3 4" xfId="9576"/>
    <cellStyle name="Output 2 6 2 3_4F" xfId="24742"/>
    <cellStyle name="Output 2 6 2 4" xfId="9577"/>
    <cellStyle name="Output 2 6 2 4 2" xfId="9578"/>
    <cellStyle name="Output 2 6 2 4 2 2" xfId="9579"/>
    <cellStyle name="Output 2 6 2 4 2 3" xfId="9580"/>
    <cellStyle name="Output 2 6 2 4 2_4F" xfId="24743"/>
    <cellStyle name="Output 2 6 2 4 3" xfId="9581"/>
    <cellStyle name="Output 2 6 2 4 3 2" xfId="9582"/>
    <cellStyle name="Output 2 6 2 4 3_4F" xfId="24744"/>
    <cellStyle name="Output 2 6 2 4 4" xfId="9583"/>
    <cellStyle name="Output 2 6 2 4_4F" xfId="24745"/>
    <cellStyle name="Output 2 6 2 5" xfId="9584"/>
    <cellStyle name="Output 2 6 2 5 2" xfId="9585"/>
    <cellStyle name="Output 2 6 2 5 2 2" xfId="9586"/>
    <cellStyle name="Output 2 6 2 5 2 3" xfId="9587"/>
    <cellStyle name="Output 2 6 2 5 2_4F" xfId="24746"/>
    <cellStyle name="Output 2 6 2 5 3" xfId="9588"/>
    <cellStyle name="Output 2 6 2 5 3 2" xfId="9589"/>
    <cellStyle name="Output 2 6 2 5 3_4F" xfId="24747"/>
    <cellStyle name="Output 2 6 2 5 4" xfId="9590"/>
    <cellStyle name="Output 2 6 2 5_4F" xfId="24748"/>
    <cellStyle name="Output 2 6 2 6" xfId="9591"/>
    <cellStyle name="Output 2 6 2 6 2" xfId="9592"/>
    <cellStyle name="Output 2 6 2 6 2 2" xfId="9593"/>
    <cellStyle name="Output 2 6 2 6 2 3" xfId="9594"/>
    <cellStyle name="Output 2 6 2 6 2_4F" xfId="24749"/>
    <cellStyle name="Output 2 6 2 6 3" xfId="9595"/>
    <cellStyle name="Output 2 6 2 6 3 2" xfId="9596"/>
    <cellStyle name="Output 2 6 2 6 3_4F" xfId="24750"/>
    <cellStyle name="Output 2 6 2 6 4" xfId="9597"/>
    <cellStyle name="Output 2 6 2 6_4F" xfId="24751"/>
    <cellStyle name="Output 2 6 2 7" xfId="9598"/>
    <cellStyle name="Output 2 6 2 7 2" xfId="9599"/>
    <cellStyle name="Output 2 6 2 7 3" xfId="9600"/>
    <cellStyle name="Output 2 6 2 7_4F" xfId="24752"/>
    <cellStyle name="Output 2 6 2 8" xfId="9601"/>
    <cellStyle name="Output 2 6 2 8 2" xfId="9602"/>
    <cellStyle name="Output 2 6 2 8_4F" xfId="24753"/>
    <cellStyle name="Output 2 6 2 9" xfId="9603"/>
    <cellStyle name="Output 2 6 2_4F" xfId="24754"/>
    <cellStyle name="Output 2 6 3" xfId="9604"/>
    <cellStyle name="Output 2 6 3 2" xfId="9605"/>
    <cellStyle name="Output 2 6 3 2 2" xfId="9606"/>
    <cellStyle name="Output 2 6 3 2 2 2" xfId="9607"/>
    <cellStyle name="Output 2 6 3 2 2 3" xfId="9608"/>
    <cellStyle name="Output 2 6 3 2 2_4F" xfId="24755"/>
    <cellStyle name="Output 2 6 3 2 3" xfId="9609"/>
    <cellStyle name="Output 2 6 3 2 3 2" xfId="9610"/>
    <cellStyle name="Output 2 6 3 2 3_4F" xfId="24756"/>
    <cellStyle name="Output 2 6 3 2 4" xfId="9611"/>
    <cellStyle name="Output 2 6 3 2_4F" xfId="24757"/>
    <cellStyle name="Output 2 6 3 3" xfId="9612"/>
    <cellStyle name="Output 2 6 3 3 2" xfId="9613"/>
    <cellStyle name="Output 2 6 3 3 2 2" xfId="9614"/>
    <cellStyle name="Output 2 6 3 3 2 3" xfId="9615"/>
    <cellStyle name="Output 2 6 3 3 2_4F" xfId="24758"/>
    <cellStyle name="Output 2 6 3 3 3" xfId="9616"/>
    <cellStyle name="Output 2 6 3 3 3 2" xfId="9617"/>
    <cellStyle name="Output 2 6 3 3 3_4F" xfId="24759"/>
    <cellStyle name="Output 2 6 3 3 4" xfId="9618"/>
    <cellStyle name="Output 2 6 3 3_4F" xfId="24760"/>
    <cellStyle name="Output 2 6 3 4" xfId="9619"/>
    <cellStyle name="Output 2 6 3 4 2" xfId="9620"/>
    <cellStyle name="Output 2 6 3 4 2 2" xfId="9621"/>
    <cellStyle name="Output 2 6 3 4 2 3" xfId="9622"/>
    <cellStyle name="Output 2 6 3 4 2_4F" xfId="24761"/>
    <cellStyle name="Output 2 6 3 4 3" xfId="9623"/>
    <cellStyle name="Output 2 6 3 4 3 2" xfId="9624"/>
    <cellStyle name="Output 2 6 3 4 3_4F" xfId="24762"/>
    <cellStyle name="Output 2 6 3 4 4" xfId="9625"/>
    <cellStyle name="Output 2 6 3 4_4F" xfId="24763"/>
    <cellStyle name="Output 2 6 3 5" xfId="9626"/>
    <cellStyle name="Output 2 6 3 5 2" xfId="9627"/>
    <cellStyle name="Output 2 6 3 5 2 2" xfId="9628"/>
    <cellStyle name="Output 2 6 3 5 2 3" xfId="9629"/>
    <cellStyle name="Output 2 6 3 5 2_4F" xfId="24764"/>
    <cellStyle name="Output 2 6 3 5 3" xfId="9630"/>
    <cellStyle name="Output 2 6 3 5 3 2" xfId="9631"/>
    <cellStyle name="Output 2 6 3 5 3_4F" xfId="24765"/>
    <cellStyle name="Output 2 6 3 5 4" xfId="9632"/>
    <cellStyle name="Output 2 6 3 5_4F" xfId="24766"/>
    <cellStyle name="Output 2 6 3 6" xfId="9633"/>
    <cellStyle name="Output 2 6 3 6 2" xfId="9634"/>
    <cellStyle name="Output 2 6 3 6 2 2" xfId="9635"/>
    <cellStyle name="Output 2 6 3 6 2 3" xfId="9636"/>
    <cellStyle name="Output 2 6 3 6 2_4F" xfId="24767"/>
    <cellStyle name="Output 2 6 3 6 3" xfId="9637"/>
    <cellStyle name="Output 2 6 3 6 3 2" xfId="9638"/>
    <cellStyle name="Output 2 6 3 6 3_4F" xfId="24768"/>
    <cellStyle name="Output 2 6 3 6 4" xfId="9639"/>
    <cellStyle name="Output 2 6 3 6_4F" xfId="24769"/>
    <cellStyle name="Output 2 6 3 7" xfId="9640"/>
    <cellStyle name="Output 2 6 3 7 2" xfId="9641"/>
    <cellStyle name="Output 2 6 3 7 3" xfId="9642"/>
    <cellStyle name="Output 2 6 3 7_4F" xfId="24770"/>
    <cellStyle name="Output 2 6 3 8" xfId="9643"/>
    <cellStyle name="Output 2 6 3 8 2" xfId="9644"/>
    <cellStyle name="Output 2 6 3 8_4F" xfId="24771"/>
    <cellStyle name="Output 2 6 3 9" xfId="9645"/>
    <cellStyle name="Output 2 6 3_4F" xfId="24772"/>
    <cellStyle name="Output 2 6 4" xfId="9646"/>
    <cellStyle name="Output 2 6 4 2" xfId="9647"/>
    <cellStyle name="Output 2 6 4 2 2" xfId="9648"/>
    <cellStyle name="Output 2 6 4 2 2 2" xfId="9649"/>
    <cellStyle name="Output 2 6 4 2 2 3" xfId="9650"/>
    <cellStyle name="Output 2 6 4 2 2_4F" xfId="24773"/>
    <cellStyle name="Output 2 6 4 2 3" xfId="9651"/>
    <cellStyle name="Output 2 6 4 2 3 2" xfId="9652"/>
    <cellStyle name="Output 2 6 4 2 3_4F" xfId="24774"/>
    <cellStyle name="Output 2 6 4 2 4" xfId="9653"/>
    <cellStyle name="Output 2 6 4 2_4F" xfId="24775"/>
    <cellStyle name="Output 2 6 4 3" xfId="9654"/>
    <cellStyle name="Output 2 6 4 3 2" xfId="9655"/>
    <cellStyle name="Output 2 6 4 3 2 2" xfId="9656"/>
    <cellStyle name="Output 2 6 4 3 2 3" xfId="9657"/>
    <cellStyle name="Output 2 6 4 3 2_4F" xfId="24776"/>
    <cellStyle name="Output 2 6 4 3 3" xfId="9658"/>
    <cellStyle name="Output 2 6 4 3 3 2" xfId="9659"/>
    <cellStyle name="Output 2 6 4 3 3_4F" xfId="24777"/>
    <cellStyle name="Output 2 6 4 3 4" xfId="9660"/>
    <cellStyle name="Output 2 6 4 3_4F" xfId="24778"/>
    <cellStyle name="Output 2 6 4 4" xfId="9661"/>
    <cellStyle name="Output 2 6 4 4 2" xfId="9662"/>
    <cellStyle name="Output 2 6 4 4 2 2" xfId="9663"/>
    <cellStyle name="Output 2 6 4 4 2 3" xfId="9664"/>
    <cellStyle name="Output 2 6 4 4 2_4F" xfId="24779"/>
    <cellStyle name="Output 2 6 4 4 3" xfId="9665"/>
    <cellStyle name="Output 2 6 4 4 3 2" xfId="9666"/>
    <cellStyle name="Output 2 6 4 4 3_4F" xfId="24780"/>
    <cellStyle name="Output 2 6 4 4 4" xfId="9667"/>
    <cellStyle name="Output 2 6 4 4_4F" xfId="24781"/>
    <cellStyle name="Output 2 6 4 5" xfId="9668"/>
    <cellStyle name="Output 2 6 4 5 2" xfId="9669"/>
    <cellStyle name="Output 2 6 4 5 2 2" xfId="9670"/>
    <cellStyle name="Output 2 6 4 5 2 3" xfId="9671"/>
    <cellStyle name="Output 2 6 4 5 2_4F" xfId="24782"/>
    <cellStyle name="Output 2 6 4 5 3" xfId="9672"/>
    <cellStyle name="Output 2 6 4 5 3 2" xfId="9673"/>
    <cellStyle name="Output 2 6 4 5 3_4F" xfId="24783"/>
    <cellStyle name="Output 2 6 4 5 4" xfId="9674"/>
    <cellStyle name="Output 2 6 4 5_4F" xfId="24784"/>
    <cellStyle name="Output 2 6 4 6" xfId="9675"/>
    <cellStyle name="Output 2 6 4 6 2" xfId="9676"/>
    <cellStyle name="Output 2 6 4 6 2 2" xfId="9677"/>
    <cellStyle name="Output 2 6 4 6 2 3" xfId="9678"/>
    <cellStyle name="Output 2 6 4 6 2_4F" xfId="24785"/>
    <cellStyle name="Output 2 6 4 6 3" xfId="9679"/>
    <cellStyle name="Output 2 6 4 6 3 2" xfId="9680"/>
    <cellStyle name="Output 2 6 4 6 3_4F" xfId="24786"/>
    <cellStyle name="Output 2 6 4 6 4" xfId="9681"/>
    <cellStyle name="Output 2 6 4 6_4F" xfId="24787"/>
    <cellStyle name="Output 2 6 4 7" xfId="9682"/>
    <cellStyle name="Output 2 6 4 7 2" xfId="9683"/>
    <cellStyle name="Output 2 6 4 7 3" xfId="9684"/>
    <cellStyle name="Output 2 6 4 7_4F" xfId="24788"/>
    <cellStyle name="Output 2 6 4 8" xfId="9685"/>
    <cellStyle name="Output 2 6 4 8 2" xfId="9686"/>
    <cellStyle name="Output 2 6 4 8_4F" xfId="24789"/>
    <cellStyle name="Output 2 6 4 9" xfId="9687"/>
    <cellStyle name="Output 2 6 4_4F" xfId="24790"/>
    <cellStyle name="Output 2 6 5" xfId="9688"/>
    <cellStyle name="Output 2 6 5 2" xfId="9689"/>
    <cellStyle name="Output 2 6 5 2 2" xfId="9690"/>
    <cellStyle name="Output 2 6 5 2 2 2" xfId="9691"/>
    <cellStyle name="Output 2 6 5 2 2 3" xfId="9692"/>
    <cellStyle name="Output 2 6 5 2 2_4F" xfId="24791"/>
    <cellStyle name="Output 2 6 5 2 3" xfId="9693"/>
    <cellStyle name="Output 2 6 5 2 3 2" xfId="9694"/>
    <cellStyle name="Output 2 6 5 2 3_4F" xfId="24792"/>
    <cellStyle name="Output 2 6 5 2 4" xfId="9695"/>
    <cellStyle name="Output 2 6 5 2_4F" xfId="24793"/>
    <cellStyle name="Output 2 6 5 3" xfId="9696"/>
    <cellStyle name="Output 2 6 5 3 2" xfId="9697"/>
    <cellStyle name="Output 2 6 5 3 2 2" xfId="9698"/>
    <cellStyle name="Output 2 6 5 3 2 3" xfId="9699"/>
    <cellStyle name="Output 2 6 5 3 2_4F" xfId="24794"/>
    <cellStyle name="Output 2 6 5 3 3" xfId="9700"/>
    <cellStyle name="Output 2 6 5 3 3 2" xfId="9701"/>
    <cellStyle name="Output 2 6 5 3 3_4F" xfId="24795"/>
    <cellStyle name="Output 2 6 5 3 4" xfId="9702"/>
    <cellStyle name="Output 2 6 5 3_4F" xfId="24796"/>
    <cellStyle name="Output 2 6 5 4" xfId="9703"/>
    <cellStyle name="Output 2 6 5 4 2" xfId="9704"/>
    <cellStyle name="Output 2 6 5 4 2 2" xfId="9705"/>
    <cellStyle name="Output 2 6 5 4 2 3" xfId="9706"/>
    <cellStyle name="Output 2 6 5 4 2_4F" xfId="24797"/>
    <cellStyle name="Output 2 6 5 4 3" xfId="9707"/>
    <cellStyle name="Output 2 6 5 4 3 2" xfId="9708"/>
    <cellStyle name="Output 2 6 5 4 3_4F" xfId="24798"/>
    <cellStyle name="Output 2 6 5 4 4" xfId="9709"/>
    <cellStyle name="Output 2 6 5 4_4F" xfId="24799"/>
    <cellStyle name="Output 2 6 5 5" xfId="9710"/>
    <cellStyle name="Output 2 6 5 5 2" xfId="9711"/>
    <cellStyle name="Output 2 6 5 5 2 2" xfId="9712"/>
    <cellStyle name="Output 2 6 5 5 2 3" xfId="9713"/>
    <cellStyle name="Output 2 6 5 5 2_4F" xfId="24800"/>
    <cellStyle name="Output 2 6 5 5 3" xfId="9714"/>
    <cellStyle name="Output 2 6 5 5 3 2" xfId="9715"/>
    <cellStyle name="Output 2 6 5 5 3_4F" xfId="24801"/>
    <cellStyle name="Output 2 6 5 5 4" xfId="9716"/>
    <cellStyle name="Output 2 6 5 5_4F" xfId="24802"/>
    <cellStyle name="Output 2 6 5 6" xfId="9717"/>
    <cellStyle name="Output 2 6 5 6 2" xfId="9718"/>
    <cellStyle name="Output 2 6 5 6 2 2" xfId="9719"/>
    <cellStyle name="Output 2 6 5 6 2 3" xfId="9720"/>
    <cellStyle name="Output 2 6 5 6 2_4F" xfId="24803"/>
    <cellStyle name="Output 2 6 5 6 3" xfId="9721"/>
    <cellStyle name="Output 2 6 5 6 3 2" xfId="9722"/>
    <cellStyle name="Output 2 6 5 6 3_4F" xfId="24804"/>
    <cellStyle name="Output 2 6 5 6 4" xfId="9723"/>
    <cellStyle name="Output 2 6 5 6_4F" xfId="24805"/>
    <cellStyle name="Output 2 6 5 7" xfId="9724"/>
    <cellStyle name="Output 2 6 5 7 2" xfId="9725"/>
    <cellStyle name="Output 2 6 5 7 3" xfId="9726"/>
    <cellStyle name="Output 2 6 5 7_4F" xfId="24806"/>
    <cellStyle name="Output 2 6 5 8" xfId="9727"/>
    <cellStyle name="Output 2 6 5 8 2" xfId="9728"/>
    <cellStyle name="Output 2 6 5 8_4F" xfId="24807"/>
    <cellStyle name="Output 2 6 5 9" xfId="9729"/>
    <cellStyle name="Output 2 6 5_4F" xfId="24808"/>
    <cellStyle name="Output 2 6 6" xfId="9730"/>
    <cellStyle name="Output 2 6 6 2" xfId="9731"/>
    <cellStyle name="Output 2 6 6 2 2" xfId="9732"/>
    <cellStyle name="Output 2 6 6 2 3" xfId="9733"/>
    <cellStyle name="Output 2 6 6 2_4F" xfId="24809"/>
    <cellStyle name="Output 2 6 6 3" xfId="9734"/>
    <cellStyle name="Output 2 6 6 3 2" xfId="9735"/>
    <cellStyle name="Output 2 6 6 3_4F" xfId="24810"/>
    <cellStyle name="Output 2 6 6 4" xfId="9736"/>
    <cellStyle name="Output 2 6 6_4F" xfId="24811"/>
    <cellStyle name="Output 2 6 7" xfId="9737"/>
    <cellStyle name="Output 2 6 7 2" xfId="9738"/>
    <cellStyle name="Output 2 6 7 2 2" xfId="9739"/>
    <cellStyle name="Output 2 6 7 2 3" xfId="9740"/>
    <cellStyle name="Output 2 6 7 2_4F" xfId="24812"/>
    <cellStyle name="Output 2 6 7 3" xfId="9741"/>
    <cellStyle name="Output 2 6 7 3 2" xfId="9742"/>
    <cellStyle name="Output 2 6 7 3_4F" xfId="24813"/>
    <cellStyle name="Output 2 6 7 4" xfId="9743"/>
    <cellStyle name="Output 2 6 7_4F" xfId="24814"/>
    <cellStyle name="Output 2 6 8" xfId="9744"/>
    <cellStyle name="Output 2 6 8 2" xfId="9745"/>
    <cellStyle name="Output 2 6 8 2 2" xfId="9746"/>
    <cellStyle name="Output 2 6 8 2 3" xfId="9747"/>
    <cellStyle name="Output 2 6 8 2_4F" xfId="24815"/>
    <cellStyle name="Output 2 6 8 3" xfId="9748"/>
    <cellStyle name="Output 2 6 8 3 2" xfId="9749"/>
    <cellStyle name="Output 2 6 8 3_4F" xfId="24816"/>
    <cellStyle name="Output 2 6 8 4" xfId="9750"/>
    <cellStyle name="Output 2 6 8_4F" xfId="24817"/>
    <cellStyle name="Output 2 6 9" xfId="9751"/>
    <cellStyle name="Output 2 6 9 2" xfId="9752"/>
    <cellStyle name="Output 2 6 9 2 2" xfId="9753"/>
    <cellStyle name="Output 2 6 9 2 3" xfId="9754"/>
    <cellStyle name="Output 2 6 9 2_4F" xfId="24818"/>
    <cellStyle name="Output 2 6 9 3" xfId="9755"/>
    <cellStyle name="Output 2 6 9 3 2" xfId="9756"/>
    <cellStyle name="Output 2 6 9 3_4F" xfId="24819"/>
    <cellStyle name="Output 2 6 9 4" xfId="9757"/>
    <cellStyle name="Output 2 6 9_4F" xfId="24820"/>
    <cellStyle name="Output 2 6_4F" xfId="24821"/>
    <cellStyle name="Output 2 7" xfId="9758"/>
    <cellStyle name="Output 2 7 10" xfId="9759"/>
    <cellStyle name="Output 2 7 10 2" xfId="9760"/>
    <cellStyle name="Output 2 7 10 2 2" xfId="9761"/>
    <cellStyle name="Output 2 7 10 2 3" xfId="9762"/>
    <cellStyle name="Output 2 7 10 2_4F" xfId="24822"/>
    <cellStyle name="Output 2 7 10 3" xfId="9763"/>
    <cellStyle name="Output 2 7 10 3 2" xfId="9764"/>
    <cellStyle name="Output 2 7 10 3_4F" xfId="24823"/>
    <cellStyle name="Output 2 7 10 4" xfId="9765"/>
    <cellStyle name="Output 2 7 10_4F" xfId="24824"/>
    <cellStyle name="Output 2 7 11" xfId="9766"/>
    <cellStyle name="Output 2 7 11 2" xfId="9767"/>
    <cellStyle name="Output 2 7 11 2 2" xfId="9768"/>
    <cellStyle name="Output 2 7 11 2 3" xfId="9769"/>
    <cellStyle name="Output 2 7 11 2_4F" xfId="24825"/>
    <cellStyle name="Output 2 7 11 3" xfId="9770"/>
    <cellStyle name="Output 2 7 11 3 2" xfId="9771"/>
    <cellStyle name="Output 2 7 11 3_4F" xfId="24826"/>
    <cellStyle name="Output 2 7 11 4" xfId="9772"/>
    <cellStyle name="Output 2 7 11_4F" xfId="24827"/>
    <cellStyle name="Output 2 7 12" xfId="9773"/>
    <cellStyle name="Output 2 7 12 2" xfId="9774"/>
    <cellStyle name="Output 2 7 12 3" xfId="9775"/>
    <cellStyle name="Output 2 7 12_4F" xfId="24828"/>
    <cellStyle name="Output 2 7 13" xfId="9776"/>
    <cellStyle name="Output 2 7 13 2" xfId="9777"/>
    <cellStyle name="Output 2 7 13_4F" xfId="24829"/>
    <cellStyle name="Output 2 7 14" xfId="9778"/>
    <cellStyle name="Output 2 7 15" xfId="24830"/>
    <cellStyle name="Output 2 7 2" xfId="9779"/>
    <cellStyle name="Output 2 7 2 2" xfId="9780"/>
    <cellStyle name="Output 2 7 2 2 2" xfId="9781"/>
    <cellStyle name="Output 2 7 2 2 2 2" xfId="9782"/>
    <cellStyle name="Output 2 7 2 2 2 3" xfId="9783"/>
    <cellStyle name="Output 2 7 2 2 2_4F" xfId="24831"/>
    <cellStyle name="Output 2 7 2 2 3" xfId="9784"/>
    <cellStyle name="Output 2 7 2 2 3 2" xfId="9785"/>
    <cellStyle name="Output 2 7 2 2 3_4F" xfId="24832"/>
    <cellStyle name="Output 2 7 2 2 4" xfId="9786"/>
    <cellStyle name="Output 2 7 2 2_4F" xfId="24833"/>
    <cellStyle name="Output 2 7 2 3" xfId="9787"/>
    <cellStyle name="Output 2 7 2 3 2" xfId="9788"/>
    <cellStyle name="Output 2 7 2 3 2 2" xfId="9789"/>
    <cellStyle name="Output 2 7 2 3 2 3" xfId="9790"/>
    <cellStyle name="Output 2 7 2 3 2_4F" xfId="24834"/>
    <cellStyle name="Output 2 7 2 3 3" xfId="9791"/>
    <cellStyle name="Output 2 7 2 3 3 2" xfId="9792"/>
    <cellStyle name="Output 2 7 2 3 3_4F" xfId="24835"/>
    <cellStyle name="Output 2 7 2 3 4" xfId="9793"/>
    <cellStyle name="Output 2 7 2 3_4F" xfId="24836"/>
    <cellStyle name="Output 2 7 2 4" xfId="9794"/>
    <cellStyle name="Output 2 7 2 4 2" xfId="9795"/>
    <cellStyle name="Output 2 7 2 4 2 2" xfId="9796"/>
    <cellStyle name="Output 2 7 2 4 2 3" xfId="9797"/>
    <cellStyle name="Output 2 7 2 4 2_4F" xfId="24837"/>
    <cellStyle name="Output 2 7 2 4 3" xfId="9798"/>
    <cellStyle name="Output 2 7 2 4 3 2" xfId="9799"/>
    <cellStyle name="Output 2 7 2 4 3_4F" xfId="24838"/>
    <cellStyle name="Output 2 7 2 4 4" xfId="9800"/>
    <cellStyle name="Output 2 7 2 4_4F" xfId="24839"/>
    <cellStyle name="Output 2 7 2 5" xfId="9801"/>
    <cellStyle name="Output 2 7 2 5 2" xfId="9802"/>
    <cellStyle name="Output 2 7 2 5 2 2" xfId="9803"/>
    <cellStyle name="Output 2 7 2 5 2 3" xfId="9804"/>
    <cellStyle name="Output 2 7 2 5 2_4F" xfId="24840"/>
    <cellStyle name="Output 2 7 2 5 3" xfId="9805"/>
    <cellStyle name="Output 2 7 2 5 3 2" xfId="9806"/>
    <cellStyle name="Output 2 7 2 5 3_4F" xfId="24841"/>
    <cellStyle name="Output 2 7 2 5 4" xfId="9807"/>
    <cellStyle name="Output 2 7 2 5_4F" xfId="24842"/>
    <cellStyle name="Output 2 7 2 6" xfId="9808"/>
    <cellStyle name="Output 2 7 2 6 2" xfId="9809"/>
    <cellStyle name="Output 2 7 2 6 2 2" xfId="9810"/>
    <cellStyle name="Output 2 7 2 6 2 3" xfId="9811"/>
    <cellStyle name="Output 2 7 2 6 2_4F" xfId="24843"/>
    <cellStyle name="Output 2 7 2 6 3" xfId="9812"/>
    <cellStyle name="Output 2 7 2 6 3 2" xfId="9813"/>
    <cellStyle name="Output 2 7 2 6 3_4F" xfId="24844"/>
    <cellStyle name="Output 2 7 2 6 4" xfId="9814"/>
    <cellStyle name="Output 2 7 2 6_4F" xfId="24845"/>
    <cellStyle name="Output 2 7 2 7" xfId="9815"/>
    <cellStyle name="Output 2 7 2 7 2" xfId="9816"/>
    <cellStyle name="Output 2 7 2 7 3" xfId="9817"/>
    <cellStyle name="Output 2 7 2 7_4F" xfId="24846"/>
    <cellStyle name="Output 2 7 2 8" xfId="9818"/>
    <cellStyle name="Output 2 7 2 8 2" xfId="9819"/>
    <cellStyle name="Output 2 7 2 8_4F" xfId="24847"/>
    <cellStyle name="Output 2 7 2 9" xfId="9820"/>
    <cellStyle name="Output 2 7 2_4F" xfId="24848"/>
    <cellStyle name="Output 2 7 3" xfId="9821"/>
    <cellStyle name="Output 2 7 3 2" xfId="9822"/>
    <cellStyle name="Output 2 7 3 2 2" xfId="9823"/>
    <cellStyle name="Output 2 7 3 2 2 2" xfId="9824"/>
    <cellStyle name="Output 2 7 3 2 2 3" xfId="9825"/>
    <cellStyle name="Output 2 7 3 2 2_4F" xfId="24849"/>
    <cellStyle name="Output 2 7 3 2 3" xfId="9826"/>
    <cellStyle name="Output 2 7 3 2 3 2" xfId="9827"/>
    <cellStyle name="Output 2 7 3 2 3_4F" xfId="24850"/>
    <cellStyle name="Output 2 7 3 2 4" xfId="9828"/>
    <cellStyle name="Output 2 7 3 2_4F" xfId="24851"/>
    <cellStyle name="Output 2 7 3 3" xfId="9829"/>
    <cellStyle name="Output 2 7 3 3 2" xfId="9830"/>
    <cellStyle name="Output 2 7 3 3 2 2" xfId="9831"/>
    <cellStyle name="Output 2 7 3 3 2 3" xfId="9832"/>
    <cellStyle name="Output 2 7 3 3 2_4F" xfId="24852"/>
    <cellStyle name="Output 2 7 3 3 3" xfId="9833"/>
    <cellStyle name="Output 2 7 3 3 3 2" xfId="9834"/>
    <cellStyle name="Output 2 7 3 3 3_4F" xfId="24853"/>
    <cellStyle name="Output 2 7 3 3 4" xfId="9835"/>
    <cellStyle name="Output 2 7 3 3_4F" xfId="24854"/>
    <cellStyle name="Output 2 7 3 4" xfId="9836"/>
    <cellStyle name="Output 2 7 3 4 2" xfId="9837"/>
    <cellStyle name="Output 2 7 3 4 2 2" xfId="9838"/>
    <cellStyle name="Output 2 7 3 4 2 3" xfId="9839"/>
    <cellStyle name="Output 2 7 3 4 2_4F" xfId="24855"/>
    <cellStyle name="Output 2 7 3 4 3" xfId="9840"/>
    <cellStyle name="Output 2 7 3 4 3 2" xfId="9841"/>
    <cellStyle name="Output 2 7 3 4 3_4F" xfId="24856"/>
    <cellStyle name="Output 2 7 3 4 4" xfId="9842"/>
    <cellStyle name="Output 2 7 3 4_4F" xfId="24857"/>
    <cellStyle name="Output 2 7 3 5" xfId="9843"/>
    <cellStyle name="Output 2 7 3 5 2" xfId="9844"/>
    <cellStyle name="Output 2 7 3 5 2 2" xfId="9845"/>
    <cellStyle name="Output 2 7 3 5 2 3" xfId="9846"/>
    <cellStyle name="Output 2 7 3 5 2_4F" xfId="24858"/>
    <cellStyle name="Output 2 7 3 5 3" xfId="9847"/>
    <cellStyle name="Output 2 7 3 5 3 2" xfId="9848"/>
    <cellStyle name="Output 2 7 3 5 3_4F" xfId="24859"/>
    <cellStyle name="Output 2 7 3 5 4" xfId="9849"/>
    <cellStyle name="Output 2 7 3 5_4F" xfId="24860"/>
    <cellStyle name="Output 2 7 3 6" xfId="9850"/>
    <cellStyle name="Output 2 7 3 6 2" xfId="9851"/>
    <cellStyle name="Output 2 7 3 6 2 2" xfId="9852"/>
    <cellStyle name="Output 2 7 3 6 2 3" xfId="9853"/>
    <cellStyle name="Output 2 7 3 6 2_4F" xfId="24861"/>
    <cellStyle name="Output 2 7 3 6 3" xfId="9854"/>
    <cellStyle name="Output 2 7 3 6 3 2" xfId="9855"/>
    <cellStyle name="Output 2 7 3 6 3_4F" xfId="24862"/>
    <cellStyle name="Output 2 7 3 6 4" xfId="9856"/>
    <cellStyle name="Output 2 7 3 6_4F" xfId="24863"/>
    <cellStyle name="Output 2 7 3 7" xfId="9857"/>
    <cellStyle name="Output 2 7 3 7 2" xfId="9858"/>
    <cellStyle name="Output 2 7 3 7 3" xfId="9859"/>
    <cellStyle name="Output 2 7 3 7_4F" xfId="24864"/>
    <cellStyle name="Output 2 7 3 8" xfId="9860"/>
    <cellStyle name="Output 2 7 3 8 2" xfId="9861"/>
    <cellStyle name="Output 2 7 3 8_4F" xfId="24865"/>
    <cellStyle name="Output 2 7 3 9" xfId="9862"/>
    <cellStyle name="Output 2 7 3_4F" xfId="24866"/>
    <cellStyle name="Output 2 7 4" xfId="9863"/>
    <cellStyle name="Output 2 7 4 2" xfId="9864"/>
    <cellStyle name="Output 2 7 4 2 2" xfId="9865"/>
    <cellStyle name="Output 2 7 4 2 2 2" xfId="9866"/>
    <cellStyle name="Output 2 7 4 2 2 3" xfId="9867"/>
    <cellStyle name="Output 2 7 4 2 2_4F" xfId="24867"/>
    <cellStyle name="Output 2 7 4 2 3" xfId="9868"/>
    <cellStyle name="Output 2 7 4 2 3 2" xfId="9869"/>
    <cellStyle name="Output 2 7 4 2 3_4F" xfId="24868"/>
    <cellStyle name="Output 2 7 4 2 4" xfId="9870"/>
    <cellStyle name="Output 2 7 4 2_4F" xfId="24869"/>
    <cellStyle name="Output 2 7 4 3" xfId="9871"/>
    <cellStyle name="Output 2 7 4 3 2" xfId="9872"/>
    <cellStyle name="Output 2 7 4 3 2 2" xfId="9873"/>
    <cellStyle name="Output 2 7 4 3 2 3" xfId="9874"/>
    <cellStyle name="Output 2 7 4 3 2_4F" xfId="24870"/>
    <cellStyle name="Output 2 7 4 3 3" xfId="9875"/>
    <cellStyle name="Output 2 7 4 3 3 2" xfId="9876"/>
    <cellStyle name="Output 2 7 4 3 3_4F" xfId="24871"/>
    <cellStyle name="Output 2 7 4 3 4" xfId="9877"/>
    <cellStyle name="Output 2 7 4 3_4F" xfId="24872"/>
    <cellStyle name="Output 2 7 4 4" xfId="9878"/>
    <cellStyle name="Output 2 7 4 4 2" xfId="9879"/>
    <cellStyle name="Output 2 7 4 4 2 2" xfId="9880"/>
    <cellStyle name="Output 2 7 4 4 2 3" xfId="9881"/>
    <cellStyle name="Output 2 7 4 4 2_4F" xfId="24873"/>
    <cellStyle name="Output 2 7 4 4 3" xfId="9882"/>
    <cellStyle name="Output 2 7 4 4 3 2" xfId="9883"/>
    <cellStyle name="Output 2 7 4 4 3_4F" xfId="24874"/>
    <cellStyle name="Output 2 7 4 4 4" xfId="9884"/>
    <cellStyle name="Output 2 7 4 4_4F" xfId="24875"/>
    <cellStyle name="Output 2 7 4 5" xfId="9885"/>
    <cellStyle name="Output 2 7 4 5 2" xfId="9886"/>
    <cellStyle name="Output 2 7 4 5 2 2" xfId="9887"/>
    <cellStyle name="Output 2 7 4 5 2 3" xfId="9888"/>
    <cellStyle name="Output 2 7 4 5 2_4F" xfId="24876"/>
    <cellStyle name="Output 2 7 4 5 3" xfId="9889"/>
    <cellStyle name="Output 2 7 4 5 3 2" xfId="9890"/>
    <cellStyle name="Output 2 7 4 5 3_4F" xfId="24877"/>
    <cellStyle name="Output 2 7 4 5 4" xfId="9891"/>
    <cellStyle name="Output 2 7 4 5_4F" xfId="24878"/>
    <cellStyle name="Output 2 7 4 6" xfId="9892"/>
    <cellStyle name="Output 2 7 4 6 2" xfId="9893"/>
    <cellStyle name="Output 2 7 4 6 2 2" xfId="9894"/>
    <cellStyle name="Output 2 7 4 6 2 3" xfId="9895"/>
    <cellStyle name="Output 2 7 4 6 2_4F" xfId="24879"/>
    <cellStyle name="Output 2 7 4 6 3" xfId="9896"/>
    <cellStyle name="Output 2 7 4 6 3 2" xfId="9897"/>
    <cellStyle name="Output 2 7 4 6 3_4F" xfId="24880"/>
    <cellStyle name="Output 2 7 4 6 4" xfId="9898"/>
    <cellStyle name="Output 2 7 4 6_4F" xfId="24881"/>
    <cellStyle name="Output 2 7 4 7" xfId="9899"/>
    <cellStyle name="Output 2 7 4 7 2" xfId="9900"/>
    <cellStyle name="Output 2 7 4 7 3" xfId="9901"/>
    <cellStyle name="Output 2 7 4 7_4F" xfId="24882"/>
    <cellStyle name="Output 2 7 4 8" xfId="9902"/>
    <cellStyle name="Output 2 7 4 8 2" xfId="9903"/>
    <cellStyle name="Output 2 7 4 8_4F" xfId="24883"/>
    <cellStyle name="Output 2 7 4 9" xfId="9904"/>
    <cellStyle name="Output 2 7 4_4F" xfId="24884"/>
    <cellStyle name="Output 2 7 5" xfId="9905"/>
    <cellStyle name="Output 2 7 5 2" xfId="9906"/>
    <cellStyle name="Output 2 7 5 2 2" xfId="9907"/>
    <cellStyle name="Output 2 7 5 2 2 2" xfId="9908"/>
    <cellStyle name="Output 2 7 5 2 2 3" xfId="9909"/>
    <cellStyle name="Output 2 7 5 2 2_4F" xfId="24885"/>
    <cellStyle name="Output 2 7 5 2 3" xfId="9910"/>
    <cellStyle name="Output 2 7 5 2 3 2" xfId="9911"/>
    <cellStyle name="Output 2 7 5 2 3_4F" xfId="24886"/>
    <cellStyle name="Output 2 7 5 2 4" xfId="9912"/>
    <cellStyle name="Output 2 7 5 2_4F" xfId="24887"/>
    <cellStyle name="Output 2 7 5 3" xfId="9913"/>
    <cellStyle name="Output 2 7 5 3 2" xfId="9914"/>
    <cellStyle name="Output 2 7 5 3 2 2" xfId="9915"/>
    <cellStyle name="Output 2 7 5 3 2 3" xfId="9916"/>
    <cellStyle name="Output 2 7 5 3 2_4F" xfId="24888"/>
    <cellStyle name="Output 2 7 5 3 3" xfId="9917"/>
    <cellStyle name="Output 2 7 5 3 3 2" xfId="9918"/>
    <cellStyle name="Output 2 7 5 3 3_4F" xfId="24889"/>
    <cellStyle name="Output 2 7 5 3 4" xfId="9919"/>
    <cellStyle name="Output 2 7 5 3_4F" xfId="24890"/>
    <cellStyle name="Output 2 7 5 4" xfId="9920"/>
    <cellStyle name="Output 2 7 5 4 2" xfId="9921"/>
    <cellStyle name="Output 2 7 5 4 2 2" xfId="9922"/>
    <cellStyle name="Output 2 7 5 4 2 3" xfId="9923"/>
    <cellStyle name="Output 2 7 5 4 2_4F" xfId="24891"/>
    <cellStyle name="Output 2 7 5 4 3" xfId="9924"/>
    <cellStyle name="Output 2 7 5 4 3 2" xfId="9925"/>
    <cellStyle name="Output 2 7 5 4 3_4F" xfId="24892"/>
    <cellStyle name="Output 2 7 5 4 4" xfId="9926"/>
    <cellStyle name="Output 2 7 5 4_4F" xfId="24893"/>
    <cellStyle name="Output 2 7 5 5" xfId="9927"/>
    <cellStyle name="Output 2 7 5 5 2" xfId="9928"/>
    <cellStyle name="Output 2 7 5 5 2 2" xfId="9929"/>
    <cellStyle name="Output 2 7 5 5 2 3" xfId="9930"/>
    <cellStyle name="Output 2 7 5 5 2_4F" xfId="24894"/>
    <cellStyle name="Output 2 7 5 5 3" xfId="9931"/>
    <cellStyle name="Output 2 7 5 5 3 2" xfId="9932"/>
    <cellStyle name="Output 2 7 5 5 3_4F" xfId="24895"/>
    <cellStyle name="Output 2 7 5 5 4" xfId="9933"/>
    <cellStyle name="Output 2 7 5 5_4F" xfId="24896"/>
    <cellStyle name="Output 2 7 5 6" xfId="9934"/>
    <cellStyle name="Output 2 7 5 6 2" xfId="9935"/>
    <cellStyle name="Output 2 7 5 6 2 2" xfId="9936"/>
    <cellStyle name="Output 2 7 5 6 2 3" xfId="9937"/>
    <cellStyle name="Output 2 7 5 6 2_4F" xfId="24897"/>
    <cellStyle name="Output 2 7 5 6 3" xfId="9938"/>
    <cellStyle name="Output 2 7 5 6 3 2" xfId="9939"/>
    <cellStyle name="Output 2 7 5 6 3_4F" xfId="24898"/>
    <cellStyle name="Output 2 7 5 6 4" xfId="9940"/>
    <cellStyle name="Output 2 7 5 6_4F" xfId="24899"/>
    <cellStyle name="Output 2 7 5 7" xfId="9941"/>
    <cellStyle name="Output 2 7 5 7 2" xfId="9942"/>
    <cellStyle name="Output 2 7 5 7 3" xfId="9943"/>
    <cellStyle name="Output 2 7 5 7_4F" xfId="24900"/>
    <cellStyle name="Output 2 7 5 8" xfId="9944"/>
    <cellStyle name="Output 2 7 5 8 2" xfId="9945"/>
    <cellStyle name="Output 2 7 5 8_4F" xfId="24901"/>
    <cellStyle name="Output 2 7 5 9" xfId="9946"/>
    <cellStyle name="Output 2 7 5_4F" xfId="24902"/>
    <cellStyle name="Output 2 7 6" xfId="9947"/>
    <cellStyle name="Output 2 7 6 2" xfId="9948"/>
    <cellStyle name="Output 2 7 6 2 2" xfId="9949"/>
    <cellStyle name="Output 2 7 6 2 3" xfId="9950"/>
    <cellStyle name="Output 2 7 6 2_4F" xfId="24903"/>
    <cellStyle name="Output 2 7 6 3" xfId="9951"/>
    <cellStyle name="Output 2 7 6 3 2" xfId="9952"/>
    <cellStyle name="Output 2 7 6 3_4F" xfId="24904"/>
    <cellStyle name="Output 2 7 6 4" xfId="9953"/>
    <cellStyle name="Output 2 7 6_4F" xfId="24905"/>
    <cellStyle name="Output 2 7 7" xfId="9954"/>
    <cellStyle name="Output 2 7 7 2" xfId="9955"/>
    <cellStyle name="Output 2 7 7 2 2" xfId="9956"/>
    <cellStyle name="Output 2 7 7 2 3" xfId="9957"/>
    <cellStyle name="Output 2 7 7 2_4F" xfId="24906"/>
    <cellStyle name="Output 2 7 7 3" xfId="9958"/>
    <cellStyle name="Output 2 7 7 3 2" xfId="9959"/>
    <cellStyle name="Output 2 7 7 3_4F" xfId="24907"/>
    <cellStyle name="Output 2 7 7 4" xfId="9960"/>
    <cellStyle name="Output 2 7 7_4F" xfId="24908"/>
    <cellStyle name="Output 2 7 8" xfId="9961"/>
    <cellStyle name="Output 2 7 8 2" xfId="9962"/>
    <cellStyle name="Output 2 7 8 2 2" xfId="9963"/>
    <cellStyle name="Output 2 7 8 2 3" xfId="9964"/>
    <cellStyle name="Output 2 7 8 2_4F" xfId="24909"/>
    <cellStyle name="Output 2 7 8 3" xfId="9965"/>
    <cellStyle name="Output 2 7 8 3 2" xfId="9966"/>
    <cellStyle name="Output 2 7 8 3_4F" xfId="24910"/>
    <cellStyle name="Output 2 7 8 4" xfId="9967"/>
    <cellStyle name="Output 2 7 8_4F" xfId="24911"/>
    <cellStyle name="Output 2 7 9" xfId="9968"/>
    <cellStyle name="Output 2 7 9 2" xfId="9969"/>
    <cellStyle name="Output 2 7 9 2 2" xfId="9970"/>
    <cellStyle name="Output 2 7 9 2 3" xfId="9971"/>
    <cellStyle name="Output 2 7 9 2_4F" xfId="24912"/>
    <cellStyle name="Output 2 7 9 3" xfId="9972"/>
    <cellStyle name="Output 2 7 9 3 2" xfId="9973"/>
    <cellStyle name="Output 2 7 9 3_4F" xfId="24913"/>
    <cellStyle name="Output 2 7 9 4" xfId="9974"/>
    <cellStyle name="Output 2 7 9_4F" xfId="24914"/>
    <cellStyle name="Output 2 7_4F" xfId="24915"/>
    <cellStyle name="Output 2 8" xfId="9975"/>
    <cellStyle name="Output 2 8 10" xfId="9976"/>
    <cellStyle name="Output 2 8 10 2" xfId="9977"/>
    <cellStyle name="Output 2 8 10 2 2" xfId="9978"/>
    <cellStyle name="Output 2 8 10 2 3" xfId="9979"/>
    <cellStyle name="Output 2 8 10 2_4F" xfId="24916"/>
    <cellStyle name="Output 2 8 10 3" xfId="9980"/>
    <cellStyle name="Output 2 8 10 3 2" xfId="9981"/>
    <cellStyle name="Output 2 8 10 3_4F" xfId="24917"/>
    <cellStyle name="Output 2 8 10 4" xfId="9982"/>
    <cellStyle name="Output 2 8 10_4F" xfId="24918"/>
    <cellStyle name="Output 2 8 11" xfId="9983"/>
    <cellStyle name="Output 2 8 11 2" xfId="9984"/>
    <cellStyle name="Output 2 8 11 2 2" xfId="9985"/>
    <cellStyle name="Output 2 8 11 2 3" xfId="9986"/>
    <cellStyle name="Output 2 8 11 2_4F" xfId="24919"/>
    <cellStyle name="Output 2 8 11 3" xfId="9987"/>
    <cellStyle name="Output 2 8 11 3 2" xfId="9988"/>
    <cellStyle name="Output 2 8 11 3_4F" xfId="24920"/>
    <cellStyle name="Output 2 8 11 4" xfId="9989"/>
    <cellStyle name="Output 2 8 11_4F" xfId="24921"/>
    <cellStyle name="Output 2 8 12" xfId="9990"/>
    <cellStyle name="Output 2 8 12 2" xfId="9991"/>
    <cellStyle name="Output 2 8 12 3" xfId="9992"/>
    <cellStyle name="Output 2 8 12_4F" xfId="24922"/>
    <cellStyle name="Output 2 8 13" xfId="9993"/>
    <cellStyle name="Output 2 8 13 2" xfId="9994"/>
    <cellStyle name="Output 2 8 13_4F" xfId="24923"/>
    <cellStyle name="Output 2 8 14" xfId="9995"/>
    <cellStyle name="Output 2 8 15" xfId="24924"/>
    <cellStyle name="Output 2 8 2" xfId="9996"/>
    <cellStyle name="Output 2 8 2 2" xfId="9997"/>
    <cellStyle name="Output 2 8 2 2 2" xfId="9998"/>
    <cellStyle name="Output 2 8 2 2 2 2" xfId="9999"/>
    <cellStyle name="Output 2 8 2 2 2 3" xfId="10000"/>
    <cellStyle name="Output 2 8 2 2 2_4F" xfId="24925"/>
    <cellStyle name="Output 2 8 2 2 3" xfId="10001"/>
    <cellStyle name="Output 2 8 2 2 3 2" xfId="10002"/>
    <cellStyle name="Output 2 8 2 2 3_4F" xfId="24926"/>
    <cellStyle name="Output 2 8 2 2 4" xfId="10003"/>
    <cellStyle name="Output 2 8 2 2_4F" xfId="24927"/>
    <cellStyle name="Output 2 8 2 3" xfId="10004"/>
    <cellStyle name="Output 2 8 2 3 2" xfId="10005"/>
    <cellStyle name="Output 2 8 2 3 2 2" xfId="10006"/>
    <cellStyle name="Output 2 8 2 3 2 3" xfId="10007"/>
    <cellStyle name="Output 2 8 2 3 2_4F" xfId="24928"/>
    <cellStyle name="Output 2 8 2 3 3" xfId="10008"/>
    <cellStyle name="Output 2 8 2 3 3 2" xfId="10009"/>
    <cellStyle name="Output 2 8 2 3 3_4F" xfId="24929"/>
    <cellStyle name="Output 2 8 2 3 4" xfId="10010"/>
    <cellStyle name="Output 2 8 2 3_4F" xfId="24930"/>
    <cellStyle name="Output 2 8 2 4" xfId="10011"/>
    <cellStyle name="Output 2 8 2 4 2" xfId="10012"/>
    <cellStyle name="Output 2 8 2 4 2 2" xfId="10013"/>
    <cellStyle name="Output 2 8 2 4 2 3" xfId="10014"/>
    <cellStyle name="Output 2 8 2 4 2_4F" xfId="24931"/>
    <cellStyle name="Output 2 8 2 4 3" xfId="10015"/>
    <cellStyle name="Output 2 8 2 4 3 2" xfId="10016"/>
    <cellStyle name="Output 2 8 2 4 3_4F" xfId="24932"/>
    <cellStyle name="Output 2 8 2 4 4" xfId="10017"/>
    <cellStyle name="Output 2 8 2 4_4F" xfId="24933"/>
    <cellStyle name="Output 2 8 2 5" xfId="10018"/>
    <cellStyle name="Output 2 8 2 5 2" xfId="10019"/>
    <cellStyle name="Output 2 8 2 5 2 2" xfId="10020"/>
    <cellStyle name="Output 2 8 2 5 2 3" xfId="10021"/>
    <cellStyle name="Output 2 8 2 5 2_4F" xfId="24934"/>
    <cellStyle name="Output 2 8 2 5 3" xfId="10022"/>
    <cellStyle name="Output 2 8 2 5 3 2" xfId="10023"/>
    <cellStyle name="Output 2 8 2 5 3_4F" xfId="24935"/>
    <cellStyle name="Output 2 8 2 5 4" xfId="10024"/>
    <cellStyle name="Output 2 8 2 5_4F" xfId="24936"/>
    <cellStyle name="Output 2 8 2 6" xfId="10025"/>
    <cellStyle name="Output 2 8 2 6 2" xfId="10026"/>
    <cellStyle name="Output 2 8 2 6 2 2" xfId="10027"/>
    <cellStyle name="Output 2 8 2 6 2 3" xfId="10028"/>
    <cellStyle name="Output 2 8 2 6 2_4F" xfId="24937"/>
    <cellStyle name="Output 2 8 2 6 3" xfId="10029"/>
    <cellStyle name="Output 2 8 2 6 3 2" xfId="10030"/>
    <cellStyle name="Output 2 8 2 6 3_4F" xfId="24938"/>
    <cellStyle name="Output 2 8 2 6 4" xfId="10031"/>
    <cellStyle name="Output 2 8 2 6_4F" xfId="24939"/>
    <cellStyle name="Output 2 8 2 7" xfId="10032"/>
    <cellStyle name="Output 2 8 2 7 2" xfId="10033"/>
    <cellStyle name="Output 2 8 2 7 3" xfId="10034"/>
    <cellStyle name="Output 2 8 2 7_4F" xfId="24940"/>
    <cellStyle name="Output 2 8 2 8" xfId="10035"/>
    <cellStyle name="Output 2 8 2 8 2" xfId="10036"/>
    <cellStyle name="Output 2 8 2 8_4F" xfId="24941"/>
    <cellStyle name="Output 2 8 2 9" xfId="10037"/>
    <cellStyle name="Output 2 8 2_4F" xfId="24942"/>
    <cellStyle name="Output 2 8 3" xfId="10038"/>
    <cellStyle name="Output 2 8 3 2" xfId="10039"/>
    <cellStyle name="Output 2 8 3 2 2" xfId="10040"/>
    <cellStyle name="Output 2 8 3 2 2 2" xfId="10041"/>
    <cellStyle name="Output 2 8 3 2 2 3" xfId="10042"/>
    <cellStyle name="Output 2 8 3 2 2_4F" xfId="24943"/>
    <cellStyle name="Output 2 8 3 2 3" xfId="10043"/>
    <cellStyle name="Output 2 8 3 2 3 2" xfId="10044"/>
    <cellStyle name="Output 2 8 3 2 3_4F" xfId="24944"/>
    <cellStyle name="Output 2 8 3 2 4" xfId="10045"/>
    <cellStyle name="Output 2 8 3 2_4F" xfId="24945"/>
    <cellStyle name="Output 2 8 3 3" xfId="10046"/>
    <cellStyle name="Output 2 8 3 3 2" xfId="10047"/>
    <cellStyle name="Output 2 8 3 3 2 2" xfId="10048"/>
    <cellStyle name="Output 2 8 3 3 2 3" xfId="10049"/>
    <cellStyle name="Output 2 8 3 3 2_4F" xfId="24946"/>
    <cellStyle name="Output 2 8 3 3 3" xfId="10050"/>
    <cellStyle name="Output 2 8 3 3 3 2" xfId="10051"/>
    <cellStyle name="Output 2 8 3 3 3_4F" xfId="24947"/>
    <cellStyle name="Output 2 8 3 3 4" xfId="10052"/>
    <cellStyle name="Output 2 8 3 3_4F" xfId="24948"/>
    <cellStyle name="Output 2 8 3 4" xfId="10053"/>
    <cellStyle name="Output 2 8 3 4 2" xfId="10054"/>
    <cellStyle name="Output 2 8 3 4 2 2" xfId="10055"/>
    <cellStyle name="Output 2 8 3 4 2 3" xfId="10056"/>
    <cellStyle name="Output 2 8 3 4 2_4F" xfId="24949"/>
    <cellStyle name="Output 2 8 3 4 3" xfId="10057"/>
    <cellStyle name="Output 2 8 3 4 3 2" xfId="10058"/>
    <cellStyle name="Output 2 8 3 4 3_4F" xfId="24950"/>
    <cellStyle name="Output 2 8 3 4 4" xfId="10059"/>
    <cellStyle name="Output 2 8 3 4_4F" xfId="24951"/>
    <cellStyle name="Output 2 8 3 5" xfId="10060"/>
    <cellStyle name="Output 2 8 3 5 2" xfId="10061"/>
    <cellStyle name="Output 2 8 3 5 2 2" xfId="10062"/>
    <cellStyle name="Output 2 8 3 5 2 3" xfId="10063"/>
    <cellStyle name="Output 2 8 3 5 2_4F" xfId="24952"/>
    <cellStyle name="Output 2 8 3 5 3" xfId="10064"/>
    <cellStyle name="Output 2 8 3 5 3 2" xfId="10065"/>
    <cellStyle name="Output 2 8 3 5 3_4F" xfId="24953"/>
    <cellStyle name="Output 2 8 3 5 4" xfId="10066"/>
    <cellStyle name="Output 2 8 3 5_4F" xfId="24954"/>
    <cellStyle name="Output 2 8 3 6" xfId="10067"/>
    <cellStyle name="Output 2 8 3 6 2" xfId="10068"/>
    <cellStyle name="Output 2 8 3 6 2 2" xfId="10069"/>
    <cellStyle name="Output 2 8 3 6 2 3" xfId="10070"/>
    <cellStyle name="Output 2 8 3 6 2_4F" xfId="24955"/>
    <cellStyle name="Output 2 8 3 6 3" xfId="10071"/>
    <cellStyle name="Output 2 8 3 6 3 2" xfId="10072"/>
    <cellStyle name="Output 2 8 3 6 3_4F" xfId="24956"/>
    <cellStyle name="Output 2 8 3 6 4" xfId="10073"/>
    <cellStyle name="Output 2 8 3 6_4F" xfId="24957"/>
    <cellStyle name="Output 2 8 3 7" xfId="10074"/>
    <cellStyle name="Output 2 8 3 7 2" xfId="10075"/>
    <cellStyle name="Output 2 8 3 7 3" xfId="10076"/>
    <cellStyle name="Output 2 8 3 7_4F" xfId="24958"/>
    <cellStyle name="Output 2 8 3 8" xfId="10077"/>
    <cellStyle name="Output 2 8 3 8 2" xfId="10078"/>
    <cellStyle name="Output 2 8 3 8_4F" xfId="24959"/>
    <cellStyle name="Output 2 8 3 9" xfId="10079"/>
    <cellStyle name="Output 2 8 3_4F" xfId="24960"/>
    <cellStyle name="Output 2 8 4" xfId="10080"/>
    <cellStyle name="Output 2 8 4 2" xfId="10081"/>
    <cellStyle name="Output 2 8 4 2 2" xfId="10082"/>
    <cellStyle name="Output 2 8 4 2 2 2" xfId="10083"/>
    <cellStyle name="Output 2 8 4 2 2 3" xfId="10084"/>
    <cellStyle name="Output 2 8 4 2 2_4F" xfId="24961"/>
    <cellStyle name="Output 2 8 4 2 3" xfId="10085"/>
    <cellStyle name="Output 2 8 4 2 3 2" xfId="10086"/>
    <cellStyle name="Output 2 8 4 2 3_4F" xfId="24962"/>
    <cellStyle name="Output 2 8 4 2 4" xfId="10087"/>
    <cellStyle name="Output 2 8 4 2_4F" xfId="24963"/>
    <cellStyle name="Output 2 8 4 3" xfId="10088"/>
    <cellStyle name="Output 2 8 4 3 2" xfId="10089"/>
    <cellStyle name="Output 2 8 4 3 2 2" xfId="10090"/>
    <cellStyle name="Output 2 8 4 3 2 3" xfId="10091"/>
    <cellStyle name="Output 2 8 4 3 2_4F" xfId="24964"/>
    <cellStyle name="Output 2 8 4 3 3" xfId="10092"/>
    <cellStyle name="Output 2 8 4 3 3 2" xfId="10093"/>
    <cellStyle name="Output 2 8 4 3 3_4F" xfId="24965"/>
    <cellStyle name="Output 2 8 4 3 4" xfId="10094"/>
    <cellStyle name="Output 2 8 4 3_4F" xfId="24966"/>
    <cellStyle name="Output 2 8 4 4" xfId="10095"/>
    <cellStyle name="Output 2 8 4 4 2" xfId="10096"/>
    <cellStyle name="Output 2 8 4 4 2 2" xfId="10097"/>
    <cellStyle name="Output 2 8 4 4 2 3" xfId="10098"/>
    <cellStyle name="Output 2 8 4 4 2_4F" xfId="24967"/>
    <cellStyle name="Output 2 8 4 4 3" xfId="10099"/>
    <cellStyle name="Output 2 8 4 4 3 2" xfId="10100"/>
    <cellStyle name="Output 2 8 4 4 3_4F" xfId="24968"/>
    <cellStyle name="Output 2 8 4 4 4" xfId="10101"/>
    <cellStyle name="Output 2 8 4 4_4F" xfId="24969"/>
    <cellStyle name="Output 2 8 4 5" xfId="10102"/>
    <cellStyle name="Output 2 8 4 5 2" xfId="10103"/>
    <cellStyle name="Output 2 8 4 5 2 2" xfId="10104"/>
    <cellStyle name="Output 2 8 4 5 2 3" xfId="10105"/>
    <cellStyle name="Output 2 8 4 5 2_4F" xfId="24970"/>
    <cellStyle name="Output 2 8 4 5 3" xfId="10106"/>
    <cellStyle name="Output 2 8 4 5 3 2" xfId="10107"/>
    <cellStyle name="Output 2 8 4 5 3_4F" xfId="24971"/>
    <cellStyle name="Output 2 8 4 5 4" xfId="10108"/>
    <cellStyle name="Output 2 8 4 5_4F" xfId="24972"/>
    <cellStyle name="Output 2 8 4 6" xfId="10109"/>
    <cellStyle name="Output 2 8 4 6 2" xfId="10110"/>
    <cellStyle name="Output 2 8 4 6 2 2" xfId="10111"/>
    <cellStyle name="Output 2 8 4 6 2 3" xfId="10112"/>
    <cellStyle name="Output 2 8 4 6 2_4F" xfId="24973"/>
    <cellStyle name="Output 2 8 4 6 3" xfId="10113"/>
    <cellStyle name="Output 2 8 4 6 3 2" xfId="10114"/>
    <cellStyle name="Output 2 8 4 6 3_4F" xfId="24974"/>
    <cellStyle name="Output 2 8 4 6 4" xfId="10115"/>
    <cellStyle name="Output 2 8 4 6_4F" xfId="24975"/>
    <cellStyle name="Output 2 8 4 7" xfId="10116"/>
    <cellStyle name="Output 2 8 4 7 2" xfId="10117"/>
    <cellStyle name="Output 2 8 4 7 3" xfId="10118"/>
    <cellStyle name="Output 2 8 4 7_4F" xfId="24976"/>
    <cellStyle name="Output 2 8 4 8" xfId="10119"/>
    <cellStyle name="Output 2 8 4 8 2" xfId="10120"/>
    <cellStyle name="Output 2 8 4 8_4F" xfId="24977"/>
    <cellStyle name="Output 2 8 4 9" xfId="10121"/>
    <cellStyle name="Output 2 8 4_4F" xfId="24978"/>
    <cellStyle name="Output 2 8 5" xfId="10122"/>
    <cellStyle name="Output 2 8 5 2" xfId="10123"/>
    <cellStyle name="Output 2 8 5 2 2" xfId="10124"/>
    <cellStyle name="Output 2 8 5 2 2 2" xfId="10125"/>
    <cellStyle name="Output 2 8 5 2 2 3" xfId="10126"/>
    <cellStyle name="Output 2 8 5 2 2_4F" xfId="24979"/>
    <cellStyle name="Output 2 8 5 2 3" xfId="10127"/>
    <cellStyle name="Output 2 8 5 2 3 2" xfId="10128"/>
    <cellStyle name="Output 2 8 5 2 3_4F" xfId="24980"/>
    <cellStyle name="Output 2 8 5 2 4" xfId="10129"/>
    <cellStyle name="Output 2 8 5 2_4F" xfId="24981"/>
    <cellStyle name="Output 2 8 5 3" xfId="10130"/>
    <cellStyle name="Output 2 8 5 3 2" xfId="10131"/>
    <cellStyle name="Output 2 8 5 3 2 2" xfId="10132"/>
    <cellStyle name="Output 2 8 5 3 2 3" xfId="10133"/>
    <cellStyle name="Output 2 8 5 3 2_4F" xfId="24982"/>
    <cellStyle name="Output 2 8 5 3 3" xfId="10134"/>
    <cellStyle name="Output 2 8 5 3 3 2" xfId="10135"/>
    <cellStyle name="Output 2 8 5 3 3_4F" xfId="24983"/>
    <cellStyle name="Output 2 8 5 3 4" xfId="10136"/>
    <cellStyle name="Output 2 8 5 3_4F" xfId="24984"/>
    <cellStyle name="Output 2 8 5 4" xfId="10137"/>
    <cellStyle name="Output 2 8 5 4 2" xfId="10138"/>
    <cellStyle name="Output 2 8 5 4 2 2" xfId="10139"/>
    <cellStyle name="Output 2 8 5 4 2 3" xfId="10140"/>
    <cellStyle name="Output 2 8 5 4 2_4F" xfId="24985"/>
    <cellStyle name="Output 2 8 5 4 3" xfId="10141"/>
    <cellStyle name="Output 2 8 5 4 3 2" xfId="10142"/>
    <cellStyle name="Output 2 8 5 4 3_4F" xfId="24986"/>
    <cellStyle name="Output 2 8 5 4 4" xfId="10143"/>
    <cellStyle name="Output 2 8 5 4_4F" xfId="24987"/>
    <cellStyle name="Output 2 8 5 5" xfId="10144"/>
    <cellStyle name="Output 2 8 5 5 2" xfId="10145"/>
    <cellStyle name="Output 2 8 5 5 2 2" xfId="10146"/>
    <cellStyle name="Output 2 8 5 5 2 3" xfId="10147"/>
    <cellStyle name="Output 2 8 5 5 2_4F" xfId="24988"/>
    <cellStyle name="Output 2 8 5 5 3" xfId="10148"/>
    <cellStyle name="Output 2 8 5 5 3 2" xfId="10149"/>
    <cellStyle name="Output 2 8 5 5 3_4F" xfId="24989"/>
    <cellStyle name="Output 2 8 5 5 4" xfId="10150"/>
    <cellStyle name="Output 2 8 5 5_4F" xfId="24990"/>
    <cellStyle name="Output 2 8 5 6" xfId="10151"/>
    <cellStyle name="Output 2 8 5 6 2" xfId="10152"/>
    <cellStyle name="Output 2 8 5 6 2 2" xfId="10153"/>
    <cellStyle name="Output 2 8 5 6 2 3" xfId="10154"/>
    <cellStyle name="Output 2 8 5 6 2_4F" xfId="24991"/>
    <cellStyle name="Output 2 8 5 6 3" xfId="10155"/>
    <cellStyle name="Output 2 8 5 6 3 2" xfId="10156"/>
    <cellStyle name="Output 2 8 5 6 3_4F" xfId="24992"/>
    <cellStyle name="Output 2 8 5 6 4" xfId="10157"/>
    <cellStyle name="Output 2 8 5 6_4F" xfId="24993"/>
    <cellStyle name="Output 2 8 5 7" xfId="10158"/>
    <cellStyle name="Output 2 8 5 7 2" xfId="10159"/>
    <cellStyle name="Output 2 8 5 7 3" xfId="10160"/>
    <cellStyle name="Output 2 8 5 7_4F" xfId="24994"/>
    <cellStyle name="Output 2 8 5 8" xfId="10161"/>
    <cellStyle name="Output 2 8 5 8 2" xfId="10162"/>
    <cellStyle name="Output 2 8 5 8_4F" xfId="24995"/>
    <cellStyle name="Output 2 8 5 9" xfId="10163"/>
    <cellStyle name="Output 2 8 5_4F" xfId="24996"/>
    <cellStyle name="Output 2 8 6" xfId="10164"/>
    <cellStyle name="Output 2 8 6 2" xfId="10165"/>
    <cellStyle name="Output 2 8 6 2 2" xfId="10166"/>
    <cellStyle name="Output 2 8 6 2 3" xfId="10167"/>
    <cellStyle name="Output 2 8 6 2_4F" xfId="24997"/>
    <cellStyle name="Output 2 8 6 3" xfId="10168"/>
    <cellStyle name="Output 2 8 6 3 2" xfId="10169"/>
    <cellStyle name="Output 2 8 6 3_4F" xfId="24998"/>
    <cellStyle name="Output 2 8 6 4" xfId="10170"/>
    <cellStyle name="Output 2 8 6_4F" xfId="24999"/>
    <cellStyle name="Output 2 8 7" xfId="10171"/>
    <cellStyle name="Output 2 8 7 2" xfId="10172"/>
    <cellStyle name="Output 2 8 7 2 2" xfId="10173"/>
    <cellStyle name="Output 2 8 7 2 3" xfId="10174"/>
    <cellStyle name="Output 2 8 7 2_4F" xfId="25000"/>
    <cellStyle name="Output 2 8 7 3" xfId="10175"/>
    <cellStyle name="Output 2 8 7 3 2" xfId="10176"/>
    <cellStyle name="Output 2 8 7 3_4F" xfId="25001"/>
    <cellStyle name="Output 2 8 7 4" xfId="10177"/>
    <cellStyle name="Output 2 8 7_4F" xfId="25002"/>
    <cellStyle name="Output 2 8 8" xfId="10178"/>
    <cellStyle name="Output 2 8 8 2" xfId="10179"/>
    <cellStyle name="Output 2 8 8 2 2" xfId="10180"/>
    <cellStyle name="Output 2 8 8 2 3" xfId="10181"/>
    <cellStyle name="Output 2 8 8 2_4F" xfId="25003"/>
    <cellStyle name="Output 2 8 8 3" xfId="10182"/>
    <cellStyle name="Output 2 8 8 3 2" xfId="10183"/>
    <cellStyle name="Output 2 8 8 3_4F" xfId="25004"/>
    <cellStyle name="Output 2 8 8 4" xfId="10184"/>
    <cellStyle name="Output 2 8 8_4F" xfId="25005"/>
    <cellStyle name="Output 2 8 9" xfId="10185"/>
    <cellStyle name="Output 2 8 9 2" xfId="10186"/>
    <cellStyle name="Output 2 8 9 2 2" xfId="10187"/>
    <cellStyle name="Output 2 8 9 2 3" xfId="10188"/>
    <cellStyle name="Output 2 8 9 2_4F" xfId="25006"/>
    <cellStyle name="Output 2 8 9 3" xfId="10189"/>
    <cellStyle name="Output 2 8 9 3 2" xfId="10190"/>
    <cellStyle name="Output 2 8 9 3_4F" xfId="25007"/>
    <cellStyle name="Output 2 8 9 4" xfId="10191"/>
    <cellStyle name="Output 2 8 9_4F" xfId="25008"/>
    <cellStyle name="Output 2 8_4F" xfId="25009"/>
    <cellStyle name="Output 2 9" xfId="10192"/>
    <cellStyle name="Output 2 9 10" xfId="10193"/>
    <cellStyle name="Output 2 9 10 2" xfId="10194"/>
    <cellStyle name="Output 2 9 10 2 2" xfId="10195"/>
    <cellStyle name="Output 2 9 10 2 3" xfId="10196"/>
    <cellStyle name="Output 2 9 10 2_4F" xfId="25010"/>
    <cellStyle name="Output 2 9 10 3" xfId="10197"/>
    <cellStyle name="Output 2 9 10 3 2" xfId="10198"/>
    <cellStyle name="Output 2 9 10 3_4F" xfId="25011"/>
    <cellStyle name="Output 2 9 10 4" xfId="10199"/>
    <cellStyle name="Output 2 9 10_4F" xfId="25012"/>
    <cellStyle name="Output 2 9 11" xfId="10200"/>
    <cellStyle name="Output 2 9 11 2" xfId="10201"/>
    <cellStyle name="Output 2 9 11 2 2" xfId="10202"/>
    <cellStyle name="Output 2 9 11 2 3" xfId="10203"/>
    <cellStyle name="Output 2 9 11 2_4F" xfId="25013"/>
    <cellStyle name="Output 2 9 11 3" xfId="10204"/>
    <cellStyle name="Output 2 9 11 3 2" xfId="10205"/>
    <cellStyle name="Output 2 9 11 3_4F" xfId="25014"/>
    <cellStyle name="Output 2 9 11 4" xfId="10206"/>
    <cellStyle name="Output 2 9 11_4F" xfId="25015"/>
    <cellStyle name="Output 2 9 12" xfId="10207"/>
    <cellStyle name="Output 2 9 12 2" xfId="10208"/>
    <cellStyle name="Output 2 9 12 3" xfId="10209"/>
    <cellStyle name="Output 2 9 12_4F" xfId="25016"/>
    <cellStyle name="Output 2 9 13" xfId="10210"/>
    <cellStyle name="Output 2 9 13 2" xfId="10211"/>
    <cellStyle name="Output 2 9 13_4F" xfId="25017"/>
    <cellStyle name="Output 2 9 14" xfId="10212"/>
    <cellStyle name="Output 2 9 15" xfId="25018"/>
    <cellStyle name="Output 2 9 2" xfId="10213"/>
    <cellStyle name="Output 2 9 2 2" xfId="10214"/>
    <cellStyle name="Output 2 9 2 2 2" xfId="10215"/>
    <cellStyle name="Output 2 9 2 2 2 2" xfId="10216"/>
    <cellStyle name="Output 2 9 2 2 2 3" xfId="10217"/>
    <cellStyle name="Output 2 9 2 2 2_4F" xfId="25019"/>
    <cellStyle name="Output 2 9 2 2 3" xfId="10218"/>
    <cellStyle name="Output 2 9 2 2 3 2" xfId="10219"/>
    <cellStyle name="Output 2 9 2 2 3_4F" xfId="25020"/>
    <cellStyle name="Output 2 9 2 2 4" xfId="10220"/>
    <cellStyle name="Output 2 9 2 2_4F" xfId="25021"/>
    <cellStyle name="Output 2 9 2 3" xfId="10221"/>
    <cellStyle name="Output 2 9 2 3 2" xfId="10222"/>
    <cellStyle name="Output 2 9 2 3 2 2" xfId="10223"/>
    <cellStyle name="Output 2 9 2 3 2 3" xfId="10224"/>
    <cellStyle name="Output 2 9 2 3 2_4F" xfId="25022"/>
    <cellStyle name="Output 2 9 2 3 3" xfId="10225"/>
    <cellStyle name="Output 2 9 2 3 3 2" xfId="10226"/>
    <cellStyle name="Output 2 9 2 3 3_4F" xfId="25023"/>
    <cellStyle name="Output 2 9 2 3 4" xfId="10227"/>
    <cellStyle name="Output 2 9 2 3_4F" xfId="25024"/>
    <cellStyle name="Output 2 9 2 4" xfId="10228"/>
    <cellStyle name="Output 2 9 2 4 2" xfId="10229"/>
    <cellStyle name="Output 2 9 2 4 2 2" xfId="10230"/>
    <cellStyle name="Output 2 9 2 4 2 3" xfId="10231"/>
    <cellStyle name="Output 2 9 2 4 2_4F" xfId="25025"/>
    <cellStyle name="Output 2 9 2 4 3" xfId="10232"/>
    <cellStyle name="Output 2 9 2 4 3 2" xfId="10233"/>
    <cellStyle name="Output 2 9 2 4 3_4F" xfId="25026"/>
    <cellStyle name="Output 2 9 2 4 4" xfId="10234"/>
    <cellStyle name="Output 2 9 2 4_4F" xfId="25027"/>
    <cellStyle name="Output 2 9 2 5" xfId="10235"/>
    <cellStyle name="Output 2 9 2 5 2" xfId="10236"/>
    <cellStyle name="Output 2 9 2 5 2 2" xfId="10237"/>
    <cellStyle name="Output 2 9 2 5 2 3" xfId="10238"/>
    <cellStyle name="Output 2 9 2 5 2_4F" xfId="25028"/>
    <cellStyle name="Output 2 9 2 5 3" xfId="10239"/>
    <cellStyle name="Output 2 9 2 5 3 2" xfId="10240"/>
    <cellStyle name="Output 2 9 2 5 3_4F" xfId="25029"/>
    <cellStyle name="Output 2 9 2 5 4" xfId="10241"/>
    <cellStyle name="Output 2 9 2 5_4F" xfId="25030"/>
    <cellStyle name="Output 2 9 2 6" xfId="10242"/>
    <cellStyle name="Output 2 9 2 6 2" xfId="10243"/>
    <cellStyle name="Output 2 9 2 6 2 2" xfId="10244"/>
    <cellStyle name="Output 2 9 2 6 2 3" xfId="10245"/>
    <cellStyle name="Output 2 9 2 6 2_4F" xfId="25031"/>
    <cellStyle name="Output 2 9 2 6 3" xfId="10246"/>
    <cellStyle name="Output 2 9 2 6 3 2" xfId="10247"/>
    <cellStyle name="Output 2 9 2 6 3_4F" xfId="25032"/>
    <cellStyle name="Output 2 9 2 6 4" xfId="10248"/>
    <cellStyle name="Output 2 9 2 6_4F" xfId="25033"/>
    <cellStyle name="Output 2 9 2 7" xfId="10249"/>
    <cellStyle name="Output 2 9 2 7 2" xfId="10250"/>
    <cellStyle name="Output 2 9 2 7 3" xfId="10251"/>
    <cellStyle name="Output 2 9 2 7_4F" xfId="25034"/>
    <cellStyle name="Output 2 9 2 8" xfId="10252"/>
    <cellStyle name="Output 2 9 2 8 2" xfId="10253"/>
    <cellStyle name="Output 2 9 2 8_4F" xfId="25035"/>
    <cellStyle name="Output 2 9 2 9" xfId="10254"/>
    <cellStyle name="Output 2 9 2_4F" xfId="25036"/>
    <cellStyle name="Output 2 9 3" xfId="10255"/>
    <cellStyle name="Output 2 9 3 2" xfId="10256"/>
    <cellStyle name="Output 2 9 3 2 2" xfId="10257"/>
    <cellStyle name="Output 2 9 3 2 2 2" xfId="10258"/>
    <cellStyle name="Output 2 9 3 2 2 3" xfId="10259"/>
    <cellStyle name="Output 2 9 3 2 2_4F" xfId="25037"/>
    <cellStyle name="Output 2 9 3 2 3" xfId="10260"/>
    <cellStyle name="Output 2 9 3 2 3 2" xfId="10261"/>
    <cellStyle name="Output 2 9 3 2 3_4F" xfId="25038"/>
    <cellStyle name="Output 2 9 3 2 4" xfId="10262"/>
    <cellStyle name="Output 2 9 3 2_4F" xfId="25039"/>
    <cellStyle name="Output 2 9 3 3" xfId="10263"/>
    <cellStyle name="Output 2 9 3 3 2" xfId="10264"/>
    <cellStyle name="Output 2 9 3 3 2 2" xfId="10265"/>
    <cellStyle name="Output 2 9 3 3 2 3" xfId="10266"/>
    <cellStyle name="Output 2 9 3 3 2_4F" xfId="25040"/>
    <cellStyle name="Output 2 9 3 3 3" xfId="10267"/>
    <cellStyle name="Output 2 9 3 3 3 2" xfId="10268"/>
    <cellStyle name="Output 2 9 3 3 3_4F" xfId="25041"/>
    <cellStyle name="Output 2 9 3 3 4" xfId="10269"/>
    <cellStyle name="Output 2 9 3 3_4F" xfId="25042"/>
    <cellStyle name="Output 2 9 3 4" xfId="10270"/>
    <cellStyle name="Output 2 9 3 4 2" xfId="10271"/>
    <cellStyle name="Output 2 9 3 4 2 2" xfId="10272"/>
    <cellStyle name="Output 2 9 3 4 2 3" xfId="10273"/>
    <cellStyle name="Output 2 9 3 4 2_4F" xfId="25043"/>
    <cellStyle name="Output 2 9 3 4 3" xfId="10274"/>
    <cellStyle name="Output 2 9 3 4 3 2" xfId="10275"/>
    <cellStyle name="Output 2 9 3 4 3_4F" xfId="25044"/>
    <cellStyle name="Output 2 9 3 4 4" xfId="10276"/>
    <cellStyle name="Output 2 9 3 4_4F" xfId="25045"/>
    <cellStyle name="Output 2 9 3 5" xfId="10277"/>
    <cellStyle name="Output 2 9 3 5 2" xfId="10278"/>
    <cellStyle name="Output 2 9 3 5 2 2" xfId="10279"/>
    <cellStyle name="Output 2 9 3 5 2 3" xfId="10280"/>
    <cellStyle name="Output 2 9 3 5 2_4F" xfId="25046"/>
    <cellStyle name="Output 2 9 3 5 3" xfId="10281"/>
    <cellStyle name="Output 2 9 3 5 3 2" xfId="10282"/>
    <cellStyle name="Output 2 9 3 5 3_4F" xfId="25047"/>
    <cellStyle name="Output 2 9 3 5 4" xfId="10283"/>
    <cellStyle name="Output 2 9 3 5_4F" xfId="25048"/>
    <cellStyle name="Output 2 9 3 6" xfId="10284"/>
    <cellStyle name="Output 2 9 3 6 2" xfId="10285"/>
    <cellStyle name="Output 2 9 3 6 2 2" xfId="10286"/>
    <cellStyle name="Output 2 9 3 6 2 3" xfId="10287"/>
    <cellStyle name="Output 2 9 3 6 2_4F" xfId="25049"/>
    <cellStyle name="Output 2 9 3 6 3" xfId="10288"/>
    <cellStyle name="Output 2 9 3 6 3 2" xfId="10289"/>
    <cellStyle name="Output 2 9 3 6 3_4F" xfId="25050"/>
    <cellStyle name="Output 2 9 3 6 4" xfId="10290"/>
    <cellStyle name="Output 2 9 3 6_4F" xfId="25051"/>
    <cellStyle name="Output 2 9 3 7" xfId="10291"/>
    <cellStyle name="Output 2 9 3 7 2" xfId="10292"/>
    <cellStyle name="Output 2 9 3 7 3" xfId="10293"/>
    <cellStyle name="Output 2 9 3 7_4F" xfId="25052"/>
    <cellStyle name="Output 2 9 3 8" xfId="10294"/>
    <cellStyle name="Output 2 9 3 8 2" xfId="10295"/>
    <cellStyle name="Output 2 9 3 8_4F" xfId="25053"/>
    <cellStyle name="Output 2 9 3 9" xfId="10296"/>
    <cellStyle name="Output 2 9 3_4F" xfId="25054"/>
    <cellStyle name="Output 2 9 4" xfId="10297"/>
    <cellStyle name="Output 2 9 4 2" xfId="10298"/>
    <cellStyle name="Output 2 9 4 2 2" xfId="10299"/>
    <cellStyle name="Output 2 9 4 2 2 2" xfId="10300"/>
    <cellStyle name="Output 2 9 4 2 2 3" xfId="10301"/>
    <cellStyle name="Output 2 9 4 2 2_4F" xfId="25055"/>
    <cellStyle name="Output 2 9 4 2 3" xfId="10302"/>
    <cellStyle name="Output 2 9 4 2 3 2" xfId="10303"/>
    <cellStyle name="Output 2 9 4 2 3_4F" xfId="25056"/>
    <cellStyle name="Output 2 9 4 2 4" xfId="10304"/>
    <cellStyle name="Output 2 9 4 2_4F" xfId="25057"/>
    <cellStyle name="Output 2 9 4 3" xfId="10305"/>
    <cellStyle name="Output 2 9 4 3 2" xfId="10306"/>
    <cellStyle name="Output 2 9 4 3 2 2" xfId="10307"/>
    <cellStyle name="Output 2 9 4 3 2 3" xfId="10308"/>
    <cellStyle name="Output 2 9 4 3 2_4F" xfId="25058"/>
    <cellStyle name="Output 2 9 4 3 3" xfId="10309"/>
    <cellStyle name="Output 2 9 4 3 3 2" xfId="10310"/>
    <cellStyle name="Output 2 9 4 3 3_4F" xfId="25059"/>
    <cellStyle name="Output 2 9 4 3 4" xfId="10311"/>
    <cellStyle name="Output 2 9 4 3_4F" xfId="25060"/>
    <cellStyle name="Output 2 9 4 4" xfId="10312"/>
    <cellStyle name="Output 2 9 4 4 2" xfId="10313"/>
    <cellStyle name="Output 2 9 4 4 2 2" xfId="10314"/>
    <cellStyle name="Output 2 9 4 4 2 3" xfId="10315"/>
    <cellStyle name="Output 2 9 4 4 2_4F" xfId="25061"/>
    <cellStyle name="Output 2 9 4 4 3" xfId="10316"/>
    <cellStyle name="Output 2 9 4 4 3 2" xfId="10317"/>
    <cellStyle name="Output 2 9 4 4 3_4F" xfId="25062"/>
    <cellStyle name="Output 2 9 4 4 4" xfId="10318"/>
    <cellStyle name="Output 2 9 4 4_4F" xfId="25063"/>
    <cellStyle name="Output 2 9 4 5" xfId="10319"/>
    <cellStyle name="Output 2 9 4 5 2" xfId="10320"/>
    <cellStyle name="Output 2 9 4 5 2 2" xfId="10321"/>
    <cellStyle name="Output 2 9 4 5 2 3" xfId="10322"/>
    <cellStyle name="Output 2 9 4 5 2_4F" xfId="25064"/>
    <cellStyle name="Output 2 9 4 5 3" xfId="10323"/>
    <cellStyle name="Output 2 9 4 5 3 2" xfId="10324"/>
    <cellStyle name="Output 2 9 4 5 3_4F" xfId="25065"/>
    <cellStyle name="Output 2 9 4 5 4" xfId="10325"/>
    <cellStyle name="Output 2 9 4 5_4F" xfId="25066"/>
    <cellStyle name="Output 2 9 4 6" xfId="10326"/>
    <cellStyle name="Output 2 9 4 6 2" xfId="10327"/>
    <cellStyle name="Output 2 9 4 6 2 2" xfId="10328"/>
    <cellStyle name="Output 2 9 4 6 2 3" xfId="10329"/>
    <cellStyle name="Output 2 9 4 6 2_4F" xfId="25067"/>
    <cellStyle name="Output 2 9 4 6 3" xfId="10330"/>
    <cellStyle name="Output 2 9 4 6 3 2" xfId="10331"/>
    <cellStyle name="Output 2 9 4 6 3_4F" xfId="25068"/>
    <cellStyle name="Output 2 9 4 6 4" xfId="10332"/>
    <cellStyle name="Output 2 9 4 6_4F" xfId="25069"/>
    <cellStyle name="Output 2 9 4 7" xfId="10333"/>
    <cellStyle name="Output 2 9 4 7 2" xfId="10334"/>
    <cellStyle name="Output 2 9 4 7 3" xfId="10335"/>
    <cellStyle name="Output 2 9 4 7_4F" xfId="25070"/>
    <cellStyle name="Output 2 9 4 8" xfId="10336"/>
    <cellStyle name="Output 2 9 4 8 2" xfId="10337"/>
    <cellStyle name="Output 2 9 4 8_4F" xfId="25071"/>
    <cellStyle name="Output 2 9 4 9" xfId="10338"/>
    <cellStyle name="Output 2 9 4_4F" xfId="25072"/>
    <cellStyle name="Output 2 9 5" xfId="10339"/>
    <cellStyle name="Output 2 9 5 2" xfId="10340"/>
    <cellStyle name="Output 2 9 5 2 2" xfId="10341"/>
    <cellStyle name="Output 2 9 5 2 2 2" xfId="10342"/>
    <cellStyle name="Output 2 9 5 2 2 3" xfId="10343"/>
    <cellStyle name="Output 2 9 5 2 2_4F" xfId="25073"/>
    <cellStyle name="Output 2 9 5 2 3" xfId="10344"/>
    <cellStyle name="Output 2 9 5 2 3 2" xfId="10345"/>
    <cellStyle name="Output 2 9 5 2 3_4F" xfId="25074"/>
    <cellStyle name="Output 2 9 5 2 4" xfId="10346"/>
    <cellStyle name="Output 2 9 5 2_4F" xfId="25075"/>
    <cellStyle name="Output 2 9 5 3" xfId="10347"/>
    <cellStyle name="Output 2 9 5 3 2" xfId="10348"/>
    <cellStyle name="Output 2 9 5 3 2 2" xfId="10349"/>
    <cellStyle name="Output 2 9 5 3 2 3" xfId="10350"/>
    <cellStyle name="Output 2 9 5 3 2_4F" xfId="25076"/>
    <cellStyle name="Output 2 9 5 3 3" xfId="10351"/>
    <cellStyle name="Output 2 9 5 3 3 2" xfId="10352"/>
    <cellStyle name="Output 2 9 5 3 3_4F" xfId="25077"/>
    <cellStyle name="Output 2 9 5 3 4" xfId="10353"/>
    <cellStyle name="Output 2 9 5 3_4F" xfId="25078"/>
    <cellStyle name="Output 2 9 5 4" xfId="10354"/>
    <cellStyle name="Output 2 9 5 4 2" xfId="10355"/>
    <cellStyle name="Output 2 9 5 4 2 2" xfId="10356"/>
    <cellStyle name="Output 2 9 5 4 2 3" xfId="10357"/>
    <cellStyle name="Output 2 9 5 4 2_4F" xfId="25079"/>
    <cellStyle name="Output 2 9 5 4 3" xfId="10358"/>
    <cellStyle name="Output 2 9 5 4 3 2" xfId="10359"/>
    <cellStyle name="Output 2 9 5 4 3_4F" xfId="25080"/>
    <cellStyle name="Output 2 9 5 4 4" xfId="10360"/>
    <cellStyle name="Output 2 9 5 4_4F" xfId="25081"/>
    <cellStyle name="Output 2 9 5 5" xfId="10361"/>
    <cellStyle name="Output 2 9 5 5 2" xfId="10362"/>
    <cellStyle name="Output 2 9 5 5 2 2" xfId="10363"/>
    <cellStyle name="Output 2 9 5 5 2 3" xfId="10364"/>
    <cellStyle name="Output 2 9 5 5 2_4F" xfId="25082"/>
    <cellStyle name="Output 2 9 5 5 3" xfId="10365"/>
    <cellStyle name="Output 2 9 5 5 3 2" xfId="10366"/>
    <cellStyle name="Output 2 9 5 5 3_4F" xfId="25083"/>
    <cellStyle name="Output 2 9 5 5 4" xfId="10367"/>
    <cellStyle name="Output 2 9 5 5_4F" xfId="25084"/>
    <cellStyle name="Output 2 9 5 6" xfId="10368"/>
    <cellStyle name="Output 2 9 5 6 2" xfId="10369"/>
    <cellStyle name="Output 2 9 5 6 2 2" xfId="10370"/>
    <cellStyle name="Output 2 9 5 6 2 3" xfId="10371"/>
    <cellStyle name="Output 2 9 5 6 2_4F" xfId="25085"/>
    <cellStyle name="Output 2 9 5 6 3" xfId="10372"/>
    <cellStyle name="Output 2 9 5 6 3 2" xfId="10373"/>
    <cellStyle name="Output 2 9 5 6 3_4F" xfId="25086"/>
    <cellStyle name="Output 2 9 5 6 4" xfId="10374"/>
    <cellStyle name="Output 2 9 5 6_4F" xfId="25087"/>
    <cellStyle name="Output 2 9 5 7" xfId="10375"/>
    <cellStyle name="Output 2 9 5 7 2" xfId="10376"/>
    <cellStyle name="Output 2 9 5 7 3" xfId="10377"/>
    <cellStyle name="Output 2 9 5 7_4F" xfId="25088"/>
    <cellStyle name="Output 2 9 5 8" xfId="10378"/>
    <cellStyle name="Output 2 9 5 8 2" xfId="10379"/>
    <cellStyle name="Output 2 9 5 8_4F" xfId="25089"/>
    <cellStyle name="Output 2 9 5 9" xfId="10380"/>
    <cellStyle name="Output 2 9 5_4F" xfId="25090"/>
    <cellStyle name="Output 2 9 6" xfId="10381"/>
    <cellStyle name="Output 2 9 6 2" xfId="10382"/>
    <cellStyle name="Output 2 9 6 2 2" xfId="10383"/>
    <cellStyle name="Output 2 9 6 2 3" xfId="10384"/>
    <cellStyle name="Output 2 9 6 2_4F" xfId="25091"/>
    <cellStyle name="Output 2 9 6 3" xfId="10385"/>
    <cellStyle name="Output 2 9 6 3 2" xfId="10386"/>
    <cellStyle name="Output 2 9 6 3_4F" xfId="25092"/>
    <cellStyle name="Output 2 9 6 4" xfId="10387"/>
    <cellStyle name="Output 2 9 6_4F" xfId="25093"/>
    <cellStyle name="Output 2 9 7" xfId="10388"/>
    <cellStyle name="Output 2 9 7 2" xfId="10389"/>
    <cellStyle name="Output 2 9 7 2 2" xfId="10390"/>
    <cellStyle name="Output 2 9 7 2 3" xfId="10391"/>
    <cellStyle name="Output 2 9 7 2_4F" xfId="25094"/>
    <cellStyle name="Output 2 9 7 3" xfId="10392"/>
    <cellStyle name="Output 2 9 7 3 2" xfId="10393"/>
    <cellStyle name="Output 2 9 7 3_4F" xfId="25095"/>
    <cellStyle name="Output 2 9 7 4" xfId="10394"/>
    <cellStyle name="Output 2 9 7_4F" xfId="25096"/>
    <cellStyle name="Output 2 9 8" xfId="10395"/>
    <cellStyle name="Output 2 9 8 2" xfId="10396"/>
    <cellStyle name="Output 2 9 8 2 2" xfId="10397"/>
    <cellStyle name="Output 2 9 8 2 3" xfId="10398"/>
    <cellStyle name="Output 2 9 8 2_4F" xfId="25097"/>
    <cellStyle name="Output 2 9 8 3" xfId="10399"/>
    <cellStyle name="Output 2 9 8 3 2" xfId="10400"/>
    <cellStyle name="Output 2 9 8 3_4F" xfId="25098"/>
    <cellStyle name="Output 2 9 8 4" xfId="10401"/>
    <cellStyle name="Output 2 9 8_4F" xfId="25099"/>
    <cellStyle name="Output 2 9 9" xfId="10402"/>
    <cellStyle name="Output 2 9 9 2" xfId="10403"/>
    <cellStyle name="Output 2 9 9 2 2" xfId="10404"/>
    <cellStyle name="Output 2 9 9 2 3" xfId="10405"/>
    <cellStyle name="Output 2 9 9 2_4F" xfId="25100"/>
    <cellStyle name="Output 2 9 9 3" xfId="10406"/>
    <cellStyle name="Output 2 9 9 3 2" xfId="10407"/>
    <cellStyle name="Output 2 9 9 3_4F" xfId="25101"/>
    <cellStyle name="Output 2 9 9 4" xfId="10408"/>
    <cellStyle name="Output 2 9 9_4F" xfId="25102"/>
    <cellStyle name="Output 2 9_4F" xfId="25103"/>
    <cellStyle name="Output 2_4F" xfId="25104"/>
    <cellStyle name="Output 3" xfId="10409"/>
    <cellStyle name="Output 3 10" xfId="25105"/>
    <cellStyle name="Output 3 11" xfId="25106"/>
    <cellStyle name="Output 3 12" xfId="25107"/>
    <cellStyle name="Output 3 13" xfId="25108"/>
    <cellStyle name="Output 3 14" xfId="25109"/>
    <cellStyle name="Output 3 2" xfId="25110"/>
    <cellStyle name="Output 3 2 10" xfId="25111"/>
    <cellStyle name="Output 3 2 2" xfId="25112"/>
    <cellStyle name="Output 3 2 3" xfId="25113"/>
    <cellStyle name="Output 3 2 4" xfId="25114"/>
    <cellStyle name="Output 3 2 5" xfId="25115"/>
    <cellStyle name="Output 3 2 6" xfId="25116"/>
    <cellStyle name="Output 3 2 7" xfId="25117"/>
    <cellStyle name="Output 3 2 8" xfId="25118"/>
    <cellStyle name="Output 3 2 9" xfId="25119"/>
    <cellStyle name="Output 3 3" xfId="25120"/>
    <cellStyle name="Output 3 3 10" xfId="25121"/>
    <cellStyle name="Output 3 3 2" xfId="25122"/>
    <cellStyle name="Output 3 3 3" xfId="25123"/>
    <cellStyle name="Output 3 3 4" xfId="25124"/>
    <cellStyle name="Output 3 3 5" xfId="25125"/>
    <cellStyle name="Output 3 3 6" xfId="25126"/>
    <cellStyle name="Output 3 3 7" xfId="25127"/>
    <cellStyle name="Output 3 3 8" xfId="25128"/>
    <cellStyle name="Output 3 3 9" xfId="25129"/>
    <cellStyle name="Output 3 4" xfId="25130"/>
    <cellStyle name="Output 3 5" xfId="25131"/>
    <cellStyle name="Output 3 6" xfId="25132"/>
    <cellStyle name="Output 3 7" xfId="25133"/>
    <cellStyle name="Output 3 8" xfId="25134"/>
    <cellStyle name="Output 3 9" xfId="25135"/>
    <cellStyle name="Output 3_4F" xfId="25136"/>
    <cellStyle name="Output 4" xfId="10410"/>
    <cellStyle name="Output 4 10" xfId="25137"/>
    <cellStyle name="Output 4 11" xfId="25138"/>
    <cellStyle name="Output 4 12" xfId="25139"/>
    <cellStyle name="Output 4 13" xfId="25140"/>
    <cellStyle name="Output 4 14" xfId="25141"/>
    <cellStyle name="Output 4 2" xfId="25142"/>
    <cellStyle name="Output 4 2 10" xfId="25143"/>
    <cellStyle name="Output 4 2 2" xfId="25144"/>
    <cellStyle name="Output 4 2 3" xfId="25145"/>
    <cellStyle name="Output 4 2 4" xfId="25146"/>
    <cellStyle name="Output 4 2 5" xfId="25147"/>
    <cellStyle name="Output 4 2 6" xfId="25148"/>
    <cellStyle name="Output 4 2 7" xfId="25149"/>
    <cellStyle name="Output 4 2 8" xfId="25150"/>
    <cellStyle name="Output 4 2 9" xfId="25151"/>
    <cellStyle name="Output 4 3" xfId="25152"/>
    <cellStyle name="Output 4 3 10" xfId="25153"/>
    <cellStyle name="Output 4 3 2" xfId="25154"/>
    <cellStyle name="Output 4 3 3" xfId="25155"/>
    <cellStyle name="Output 4 3 4" xfId="25156"/>
    <cellStyle name="Output 4 3 5" xfId="25157"/>
    <cellStyle name="Output 4 3 6" xfId="25158"/>
    <cellStyle name="Output 4 3 7" xfId="25159"/>
    <cellStyle name="Output 4 3 8" xfId="25160"/>
    <cellStyle name="Output 4 3 9" xfId="25161"/>
    <cellStyle name="Output 4 4" xfId="25162"/>
    <cellStyle name="Output 4 5" xfId="25163"/>
    <cellStyle name="Output 4 6" xfId="25164"/>
    <cellStyle name="Output 4 7" xfId="25165"/>
    <cellStyle name="Output 4 8" xfId="25166"/>
    <cellStyle name="Output 4 9" xfId="25167"/>
    <cellStyle name="Output 4_4F" xfId="25168"/>
    <cellStyle name="Output 5" xfId="10411"/>
    <cellStyle name="Output 5 10" xfId="25169"/>
    <cellStyle name="Output 5 11" xfId="25170"/>
    <cellStyle name="Output 5 12" xfId="25171"/>
    <cellStyle name="Output 5 13" xfId="25172"/>
    <cellStyle name="Output 5 14" xfId="25173"/>
    <cellStyle name="Output 5 2" xfId="25174"/>
    <cellStyle name="Output 5 2 10" xfId="25175"/>
    <cellStyle name="Output 5 2 2" xfId="25176"/>
    <cellStyle name="Output 5 2 3" xfId="25177"/>
    <cellStyle name="Output 5 2 4" xfId="25178"/>
    <cellStyle name="Output 5 2 5" xfId="25179"/>
    <cellStyle name="Output 5 2 6" xfId="25180"/>
    <cellStyle name="Output 5 2 7" xfId="25181"/>
    <cellStyle name="Output 5 2 8" xfId="25182"/>
    <cellStyle name="Output 5 2 9" xfId="25183"/>
    <cellStyle name="Output 5 3" xfId="25184"/>
    <cellStyle name="Output 5 3 10" xfId="25185"/>
    <cellStyle name="Output 5 3 2" xfId="25186"/>
    <cellStyle name="Output 5 3 3" xfId="25187"/>
    <cellStyle name="Output 5 3 4" xfId="25188"/>
    <cellStyle name="Output 5 3 5" xfId="25189"/>
    <cellStyle name="Output 5 3 6" xfId="25190"/>
    <cellStyle name="Output 5 3 7" xfId="25191"/>
    <cellStyle name="Output 5 3 8" xfId="25192"/>
    <cellStyle name="Output 5 3 9" xfId="25193"/>
    <cellStyle name="Output 5 4" xfId="25194"/>
    <cellStyle name="Output 5 5" xfId="25195"/>
    <cellStyle name="Output 5 6" xfId="25196"/>
    <cellStyle name="Output 5 7" xfId="25197"/>
    <cellStyle name="Output 5 8" xfId="25198"/>
    <cellStyle name="Output 5 9" xfId="25199"/>
    <cellStyle name="Output 5_4F" xfId="25200"/>
    <cellStyle name="Output 6" xfId="10412"/>
    <cellStyle name="Output 6 10" xfId="25201"/>
    <cellStyle name="Output 6 11" xfId="25202"/>
    <cellStyle name="Output 6 12" xfId="25203"/>
    <cellStyle name="Output 6 13" xfId="25204"/>
    <cellStyle name="Output 6 14" xfId="25205"/>
    <cellStyle name="Output 6 2" xfId="25206"/>
    <cellStyle name="Output 6 2 10" xfId="25207"/>
    <cellStyle name="Output 6 2 2" xfId="25208"/>
    <cellStyle name="Output 6 2 3" xfId="25209"/>
    <cellStyle name="Output 6 2 4" xfId="25210"/>
    <cellStyle name="Output 6 2 5" xfId="25211"/>
    <cellStyle name="Output 6 2 6" xfId="25212"/>
    <cellStyle name="Output 6 2 7" xfId="25213"/>
    <cellStyle name="Output 6 2 8" xfId="25214"/>
    <cellStyle name="Output 6 2 9" xfId="25215"/>
    <cellStyle name="Output 6 3" xfId="25216"/>
    <cellStyle name="Output 6 3 10" xfId="25217"/>
    <cellStyle name="Output 6 3 2" xfId="25218"/>
    <cellStyle name="Output 6 3 3" xfId="25219"/>
    <cellStyle name="Output 6 3 4" xfId="25220"/>
    <cellStyle name="Output 6 3 5" xfId="25221"/>
    <cellStyle name="Output 6 3 6" xfId="25222"/>
    <cellStyle name="Output 6 3 7" xfId="25223"/>
    <cellStyle name="Output 6 3 8" xfId="25224"/>
    <cellStyle name="Output 6 3 9" xfId="25225"/>
    <cellStyle name="Output 6 4" xfId="25226"/>
    <cellStyle name="Output 6 5" xfId="25227"/>
    <cellStyle name="Output 6 6" xfId="25228"/>
    <cellStyle name="Output 6 7" xfId="25229"/>
    <cellStyle name="Output 6 8" xfId="25230"/>
    <cellStyle name="Output 6 9" xfId="25231"/>
    <cellStyle name="Output 6_4F" xfId="25232"/>
    <cellStyle name="Output 7" xfId="10413"/>
    <cellStyle name="Output 7 10" xfId="25233"/>
    <cellStyle name="Output 7 11" xfId="25234"/>
    <cellStyle name="Output 7 12" xfId="25235"/>
    <cellStyle name="Output 7 13" xfId="25236"/>
    <cellStyle name="Output 7 14" xfId="25237"/>
    <cellStyle name="Output 7 2" xfId="25238"/>
    <cellStyle name="Output 7 2 10" xfId="25239"/>
    <cellStyle name="Output 7 2 2" xfId="25240"/>
    <cellStyle name="Output 7 2 3" xfId="25241"/>
    <cellStyle name="Output 7 2 4" xfId="25242"/>
    <cellStyle name="Output 7 2 5" xfId="25243"/>
    <cellStyle name="Output 7 2 6" xfId="25244"/>
    <cellStyle name="Output 7 2 7" xfId="25245"/>
    <cellStyle name="Output 7 2 8" xfId="25246"/>
    <cellStyle name="Output 7 2 9" xfId="25247"/>
    <cellStyle name="Output 7 3" xfId="25248"/>
    <cellStyle name="Output 7 3 10" xfId="25249"/>
    <cellStyle name="Output 7 3 2" xfId="25250"/>
    <cellStyle name="Output 7 3 3" xfId="25251"/>
    <cellStyle name="Output 7 3 4" xfId="25252"/>
    <cellStyle name="Output 7 3 5" xfId="25253"/>
    <cellStyle name="Output 7 3 6" xfId="25254"/>
    <cellStyle name="Output 7 3 7" xfId="25255"/>
    <cellStyle name="Output 7 3 8" xfId="25256"/>
    <cellStyle name="Output 7 3 9" xfId="25257"/>
    <cellStyle name="Output 7 4" xfId="25258"/>
    <cellStyle name="Output 7 5" xfId="25259"/>
    <cellStyle name="Output 7 6" xfId="25260"/>
    <cellStyle name="Output 7 7" xfId="25261"/>
    <cellStyle name="Output 7 8" xfId="25262"/>
    <cellStyle name="Output 7 9" xfId="25263"/>
    <cellStyle name="Output 7_4F" xfId="25264"/>
    <cellStyle name="Output 8" xfId="10414"/>
    <cellStyle name="Output 8 10" xfId="25265"/>
    <cellStyle name="Output 8 11" xfId="25266"/>
    <cellStyle name="Output 8 12" xfId="25267"/>
    <cellStyle name="Output 8 13" xfId="25268"/>
    <cellStyle name="Output 8 14" xfId="25269"/>
    <cellStyle name="Output 8 2" xfId="25270"/>
    <cellStyle name="Output 8 2 10" xfId="25271"/>
    <cellStyle name="Output 8 2 2" xfId="25272"/>
    <cellStyle name="Output 8 2 3" xfId="25273"/>
    <cellStyle name="Output 8 2 4" xfId="25274"/>
    <cellStyle name="Output 8 2 5" xfId="25275"/>
    <cellStyle name="Output 8 2 6" xfId="25276"/>
    <cellStyle name="Output 8 2 7" xfId="25277"/>
    <cellStyle name="Output 8 2 8" xfId="25278"/>
    <cellStyle name="Output 8 2 9" xfId="25279"/>
    <cellStyle name="Output 8 3" xfId="25280"/>
    <cellStyle name="Output 8 3 10" xfId="25281"/>
    <cellStyle name="Output 8 3 2" xfId="25282"/>
    <cellStyle name="Output 8 3 3" xfId="25283"/>
    <cellStyle name="Output 8 3 4" xfId="25284"/>
    <cellStyle name="Output 8 3 5" xfId="25285"/>
    <cellStyle name="Output 8 3 6" xfId="25286"/>
    <cellStyle name="Output 8 3 7" xfId="25287"/>
    <cellStyle name="Output 8 3 8" xfId="25288"/>
    <cellStyle name="Output 8 3 9" xfId="25289"/>
    <cellStyle name="Output 8 4" xfId="25290"/>
    <cellStyle name="Output 8 5" xfId="25291"/>
    <cellStyle name="Output 8 6" xfId="25292"/>
    <cellStyle name="Output 8 7" xfId="25293"/>
    <cellStyle name="Output 8 8" xfId="25294"/>
    <cellStyle name="Output 8 9" xfId="25295"/>
    <cellStyle name="Output 8_4F" xfId="25296"/>
    <cellStyle name="Output 9" xfId="10415"/>
    <cellStyle name="Output 9 10" xfId="25297"/>
    <cellStyle name="Output 9 11" xfId="25298"/>
    <cellStyle name="Output 9 12" xfId="25299"/>
    <cellStyle name="Output 9 13" xfId="25300"/>
    <cellStyle name="Output 9 14" xfId="25301"/>
    <cellStyle name="Output 9 2" xfId="25302"/>
    <cellStyle name="Output 9 2 10" xfId="25303"/>
    <cellStyle name="Output 9 2 2" xfId="25304"/>
    <cellStyle name="Output 9 2 3" xfId="25305"/>
    <cellStyle name="Output 9 2 4" xfId="25306"/>
    <cellStyle name="Output 9 2 5" xfId="25307"/>
    <cellStyle name="Output 9 2 6" xfId="25308"/>
    <cellStyle name="Output 9 2 7" xfId="25309"/>
    <cellStyle name="Output 9 2 8" xfId="25310"/>
    <cellStyle name="Output 9 2 9" xfId="25311"/>
    <cellStyle name="Output 9 3" xfId="25312"/>
    <cellStyle name="Output 9 3 10" xfId="25313"/>
    <cellStyle name="Output 9 3 2" xfId="25314"/>
    <cellStyle name="Output 9 3 3" xfId="25315"/>
    <cellStyle name="Output 9 3 4" xfId="25316"/>
    <cellStyle name="Output 9 3 5" xfId="25317"/>
    <cellStyle name="Output 9 3 6" xfId="25318"/>
    <cellStyle name="Output 9 3 7" xfId="25319"/>
    <cellStyle name="Output 9 3 8" xfId="25320"/>
    <cellStyle name="Output 9 3 9" xfId="25321"/>
    <cellStyle name="Output 9 4" xfId="25322"/>
    <cellStyle name="Output 9 5" xfId="25323"/>
    <cellStyle name="Output 9 6" xfId="25324"/>
    <cellStyle name="Output 9 7" xfId="25325"/>
    <cellStyle name="Output 9 8" xfId="25326"/>
    <cellStyle name="Output 9 9" xfId="25327"/>
    <cellStyle name="Output 9_4F" xfId="25328"/>
    <cellStyle name="Output Amounts" xfId="10416"/>
    <cellStyle name="Output Column Headings" xfId="10417"/>
    <cellStyle name="Output Line Items" xfId="10418"/>
    <cellStyle name="Output Line Items 2" xfId="10419"/>
    <cellStyle name="Output Line Items 2 2" xfId="10420"/>
    <cellStyle name="Output Line Items 2 2 2" xfId="10421"/>
    <cellStyle name="Output Line Items 2 2 2 2" xfId="10422"/>
    <cellStyle name="Output Line Items 2 2 2 3" xfId="10423"/>
    <cellStyle name="Output Line Items 2 2 2 4" xfId="10424"/>
    <cellStyle name="Output Line Items 2 2 2_4F" xfId="25329"/>
    <cellStyle name="Output Line Items 2 2 3" xfId="10425"/>
    <cellStyle name="Output Line Items 2 2 4" xfId="10426"/>
    <cellStyle name="Output Line Items 2 2 5" xfId="10427"/>
    <cellStyle name="Output Line Items 2 2_4F" xfId="25330"/>
    <cellStyle name="Output Line Items 2 3" xfId="10428"/>
    <cellStyle name="Output Line Items 2 3 2" xfId="10429"/>
    <cellStyle name="Output Line Items 2 3 3" xfId="10430"/>
    <cellStyle name="Output Line Items 2 3 4" xfId="10431"/>
    <cellStyle name="Output Line Items 2 3_4F" xfId="25331"/>
    <cellStyle name="Output Line Items 2 4" xfId="10432"/>
    <cellStyle name="Output Line Items 2 5" xfId="10433"/>
    <cellStyle name="Output Line Items 2 6" xfId="10434"/>
    <cellStyle name="Output Line Items 2_4F" xfId="25332"/>
    <cellStyle name="Output Line Items 3" xfId="10435"/>
    <cellStyle name="Output Line Items 3 2" xfId="10436"/>
    <cellStyle name="Output Line Items 3 2 2" xfId="10437"/>
    <cellStyle name="Output Line Items 3 2 3" xfId="10438"/>
    <cellStyle name="Output Line Items 3 2 4" xfId="10439"/>
    <cellStyle name="Output Line Items 3 2_4F" xfId="25333"/>
    <cellStyle name="Output Line Items 3 3" xfId="10440"/>
    <cellStyle name="Output Line Items 3 4" xfId="10441"/>
    <cellStyle name="Output Line Items 3 5" xfId="10442"/>
    <cellStyle name="Output Line Items 3_4F" xfId="25334"/>
    <cellStyle name="Output Line Items 4" xfId="10443"/>
    <cellStyle name="Output Line Items 4 2" xfId="10444"/>
    <cellStyle name="Output Line Items 4 2 2" xfId="25335"/>
    <cellStyle name="Output Line Items 4 2_4F" xfId="25336"/>
    <cellStyle name="Output Line Items 4 3" xfId="10445"/>
    <cellStyle name="Output Line Items 4 4" xfId="10446"/>
    <cellStyle name="Output Line Items 4 5" xfId="25337"/>
    <cellStyle name="Output Line Items 4_4F" xfId="25338"/>
    <cellStyle name="Output Line Items 5" xfId="10447"/>
    <cellStyle name="Output Line Items 6" xfId="10448"/>
    <cellStyle name="Output Line Items 7" xfId="10449"/>
    <cellStyle name="Output Line Items_4F" xfId="25339"/>
    <cellStyle name="Output Report Heading" xfId="10450"/>
    <cellStyle name="Output Report Title" xfId="10451"/>
    <cellStyle name="Percent" xfId="2" builtinId="5"/>
    <cellStyle name="Percent 10" xfId="10452"/>
    <cellStyle name="Percent 10 2" xfId="10453"/>
    <cellStyle name="Percent 10 3" xfId="10454"/>
    <cellStyle name="Percent 10 4" xfId="10455"/>
    <cellStyle name="Percent 10 5" xfId="10456"/>
    <cellStyle name="Percent 10 6" xfId="10457"/>
    <cellStyle name="Percent 10 7" xfId="10458"/>
    <cellStyle name="Percent 10_4F" xfId="25340"/>
    <cellStyle name="Percent 11" xfId="10459"/>
    <cellStyle name="Percent 11 2" xfId="10460"/>
    <cellStyle name="Percent 11 3" xfId="10461"/>
    <cellStyle name="Percent 11 4" xfId="10462"/>
    <cellStyle name="Percent 11 5" xfId="10463"/>
    <cellStyle name="Percent 11 6" xfId="10464"/>
    <cellStyle name="Percent 11 7" xfId="10465"/>
    <cellStyle name="Percent 11_4F" xfId="25341"/>
    <cellStyle name="Percent 12" xfId="10466"/>
    <cellStyle name="Percent 12 2" xfId="10467"/>
    <cellStyle name="Percent 12 3" xfId="10468"/>
    <cellStyle name="Percent 12 4" xfId="10469"/>
    <cellStyle name="Percent 12 5" xfId="10470"/>
    <cellStyle name="Percent 12 6" xfId="10471"/>
    <cellStyle name="Percent 12_4F" xfId="25342"/>
    <cellStyle name="Percent 13" xfId="10472"/>
    <cellStyle name="Percent 14" xfId="10473"/>
    <cellStyle name="Percent 15" xfId="10474"/>
    <cellStyle name="Percent 16" xfId="10475"/>
    <cellStyle name="Percent 17" xfId="10476"/>
    <cellStyle name="Percent 18" xfId="10477"/>
    <cellStyle name="Percent 19" xfId="10478"/>
    <cellStyle name="Percent 2" xfId="10479"/>
    <cellStyle name="Percent 2 2" xfId="10480"/>
    <cellStyle name="Percent 2 3" xfId="10481"/>
    <cellStyle name="Percent 2 4" xfId="12718"/>
    <cellStyle name="Percent 2_4F" xfId="25343"/>
    <cellStyle name="Percent 20" xfId="10482"/>
    <cellStyle name="Percent 21" xfId="10483"/>
    <cellStyle name="Percent 22" xfId="10484"/>
    <cellStyle name="Percent 23" xfId="10485"/>
    <cellStyle name="Percent 24" xfId="10486"/>
    <cellStyle name="Percent 25" xfId="5"/>
    <cellStyle name="Percent 25 2" xfId="25344"/>
    <cellStyle name="Percent 26" xfId="12724"/>
    <cellStyle name="Percent 27" xfId="12728"/>
    <cellStyle name="Percent 28" xfId="12748"/>
    <cellStyle name="Percent 29" xfId="26659"/>
    <cellStyle name="Percent 3" xfId="10487"/>
    <cellStyle name="Percent 3 10" xfId="10488"/>
    <cellStyle name="Percent 3 11" xfId="10489"/>
    <cellStyle name="Percent 3 12" xfId="10490"/>
    <cellStyle name="Percent 3 13" xfId="10491"/>
    <cellStyle name="Percent 3 14" xfId="10492"/>
    <cellStyle name="Percent 3 2" xfId="10493"/>
    <cellStyle name="Percent 3 2 2" xfId="10494"/>
    <cellStyle name="Percent 3 2 3" xfId="10495"/>
    <cellStyle name="Percent 3 2 4" xfId="10496"/>
    <cellStyle name="Percent 3 2 5" xfId="10497"/>
    <cellStyle name="Percent 3 2 6" xfId="10498"/>
    <cellStyle name="Percent 3 2 7" xfId="10499"/>
    <cellStyle name="Percent 3 2_4F" xfId="25345"/>
    <cellStyle name="Percent 3 3" xfId="10500"/>
    <cellStyle name="Percent 3 3 2" xfId="10501"/>
    <cellStyle name="Percent 3 3 3" xfId="10502"/>
    <cellStyle name="Percent 3 3 4" xfId="10503"/>
    <cellStyle name="Percent 3 3 5" xfId="10504"/>
    <cellStyle name="Percent 3 3 6" xfId="10505"/>
    <cellStyle name="Percent 3 3 7" xfId="10506"/>
    <cellStyle name="Percent 3 3_4F" xfId="25346"/>
    <cellStyle name="Percent 3 4" xfId="10507"/>
    <cellStyle name="Percent 3 4 2" xfId="10508"/>
    <cellStyle name="Percent 3 4 3" xfId="10509"/>
    <cellStyle name="Percent 3 4 4" xfId="10510"/>
    <cellStyle name="Percent 3 4 5" xfId="10511"/>
    <cellStyle name="Percent 3 4 6" xfId="10512"/>
    <cellStyle name="Percent 3 4 7" xfId="10513"/>
    <cellStyle name="Percent 3 4_4F" xfId="25347"/>
    <cellStyle name="Percent 3 5" xfId="10514"/>
    <cellStyle name="Percent 3 5 2" xfId="10515"/>
    <cellStyle name="Percent 3 5 3" xfId="10516"/>
    <cellStyle name="Percent 3 5 4" xfId="10517"/>
    <cellStyle name="Percent 3 5 5" xfId="10518"/>
    <cellStyle name="Percent 3 5 6" xfId="10519"/>
    <cellStyle name="Percent 3 5 7" xfId="10520"/>
    <cellStyle name="Percent 3 5_4F" xfId="25348"/>
    <cellStyle name="Percent 3 6" xfId="10521"/>
    <cellStyle name="Percent 3 6 2" xfId="10522"/>
    <cellStyle name="Percent 3 6 3" xfId="10523"/>
    <cellStyle name="Percent 3 6 4" xfId="10524"/>
    <cellStyle name="Percent 3 6 5" xfId="10525"/>
    <cellStyle name="Percent 3 6 6" xfId="10526"/>
    <cellStyle name="Percent 3 6_4F" xfId="25349"/>
    <cellStyle name="Percent 3 7" xfId="10527"/>
    <cellStyle name="Percent 3 8" xfId="10528"/>
    <cellStyle name="Percent 3 9" xfId="10529"/>
    <cellStyle name="Percent 3_4F" xfId="25350"/>
    <cellStyle name="Percent 4" xfId="10530"/>
    <cellStyle name="Percent 4 10" xfId="10531"/>
    <cellStyle name="Percent 4 11" xfId="10532"/>
    <cellStyle name="Percent 4 12" xfId="10533"/>
    <cellStyle name="Percent 4 2" xfId="10534"/>
    <cellStyle name="Percent 4 2 2" xfId="10535"/>
    <cellStyle name="Percent 4 2 3" xfId="10536"/>
    <cellStyle name="Percent 4 2 4" xfId="10537"/>
    <cellStyle name="Percent 4 2 5" xfId="10538"/>
    <cellStyle name="Percent 4 2 6" xfId="10539"/>
    <cellStyle name="Percent 4 2 7" xfId="10540"/>
    <cellStyle name="Percent 4 2_4F" xfId="25351"/>
    <cellStyle name="Percent 4 3" xfId="10541"/>
    <cellStyle name="Percent 4 3 2" xfId="10542"/>
    <cellStyle name="Percent 4 3 3" xfId="10543"/>
    <cellStyle name="Percent 4 3 4" xfId="10544"/>
    <cellStyle name="Percent 4 3 5" xfId="10545"/>
    <cellStyle name="Percent 4 3 6" xfId="10546"/>
    <cellStyle name="Percent 4 3 7" xfId="10547"/>
    <cellStyle name="Percent 4 3_4F" xfId="25352"/>
    <cellStyle name="Percent 4 4" xfId="10548"/>
    <cellStyle name="Percent 4 4 2" xfId="10549"/>
    <cellStyle name="Percent 4 4 3" xfId="10550"/>
    <cellStyle name="Percent 4 4 4" xfId="10551"/>
    <cellStyle name="Percent 4 4 5" xfId="10552"/>
    <cellStyle name="Percent 4 4 6" xfId="10553"/>
    <cellStyle name="Percent 4 4 7" xfId="10554"/>
    <cellStyle name="Percent 4 4_4F" xfId="25353"/>
    <cellStyle name="Percent 4 5" xfId="10555"/>
    <cellStyle name="Percent 4 5 2" xfId="10556"/>
    <cellStyle name="Percent 4 5 3" xfId="10557"/>
    <cellStyle name="Percent 4 5 4" xfId="10558"/>
    <cellStyle name="Percent 4 5 5" xfId="10559"/>
    <cellStyle name="Percent 4 5 6" xfId="10560"/>
    <cellStyle name="Percent 4 5 7" xfId="10561"/>
    <cellStyle name="Percent 4 5_4F" xfId="25354"/>
    <cellStyle name="Percent 4 6" xfId="10562"/>
    <cellStyle name="Percent 4 6 2" xfId="10563"/>
    <cellStyle name="Percent 4 6 3" xfId="10564"/>
    <cellStyle name="Percent 4 6 4" xfId="10565"/>
    <cellStyle name="Percent 4 6 5" xfId="10566"/>
    <cellStyle name="Percent 4 6 6" xfId="10567"/>
    <cellStyle name="Percent 4 6_4F" xfId="25355"/>
    <cellStyle name="Percent 4 7" xfId="10568"/>
    <cellStyle name="Percent 4 8" xfId="10569"/>
    <cellStyle name="Percent 4 9" xfId="10570"/>
    <cellStyle name="Percent 4_4F" xfId="25356"/>
    <cellStyle name="Percent 5" xfId="10571"/>
    <cellStyle name="Percent 5 10" xfId="10572"/>
    <cellStyle name="Percent 5 11" xfId="10573"/>
    <cellStyle name="Percent 5 2" xfId="10574"/>
    <cellStyle name="Percent 5 2 2" xfId="10575"/>
    <cellStyle name="Percent 5 2 3" xfId="10576"/>
    <cellStyle name="Percent 5 2 4" xfId="10577"/>
    <cellStyle name="Percent 5 2 5" xfId="10578"/>
    <cellStyle name="Percent 5 2 6" xfId="10579"/>
    <cellStyle name="Percent 5 2 7" xfId="10580"/>
    <cellStyle name="Percent 5 2_4F" xfId="25357"/>
    <cellStyle name="Percent 5 3" xfId="10581"/>
    <cellStyle name="Percent 5 3 2" xfId="10582"/>
    <cellStyle name="Percent 5 3 3" xfId="10583"/>
    <cellStyle name="Percent 5 3 4" xfId="10584"/>
    <cellStyle name="Percent 5 3 5" xfId="10585"/>
    <cellStyle name="Percent 5 3 6" xfId="10586"/>
    <cellStyle name="Percent 5 3 7" xfId="10587"/>
    <cellStyle name="Percent 5 3_4F" xfId="25358"/>
    <cellStyle name="Percent 5 4" xfId="10588"/>
    <cellStyle name="Percent 5 4 2" xfId="10589"/>
    <cellStyle name="Percent 5 4 3" xfId="10590"/>
    <cellStyle name="Percent 5 4 4" xfId="10591"/>
    <cellStyle name="Percent 5 4 5" xfId="10592"/>
    <cellStyle name="Percent 5 4 6" xfId="10593"/>
    <cellStyle name="Percent 5 4 7" xfId="10594"/>
    <cellStyle name="Percent 5 4_4F" xfId="25359"/>
    <cellStyle name="Percent 5 5" xfId="10595"/>
    <cellStyle name="Percent 5 5 2" xfId="10596"/>
    <cellStyle name="Percent 5 5 3" xfId="10597"/>
    <cellStyle name="Percent 5 5 4" xfId="10598"/>
    <cellStyle name="Percent 5 5 5" xfId="10599"/>
    <cellStyle name="Percent 5 5 6" xfId="10600"/>
    <cellStyle name="Percent 5 5 7" xfId="10601"/>
    <cellStyle name="Percent 5 5_4F" xfId="25360"/>
    <cellStyle name="Percent 5 6" xfId="10602"/>
    <cellStyle name="Percent 5 6 2" xfId="10603"/>
    <cellStyle name="Percent 5 6 3" xfId="10604"/>
    <cellStyle name="Percent 5 6 4" xfId="10605"/>
    <cellStyle name="Percent 5 6 5" xfId="10606"/>
    <cellStyle name="Percent 5 6 6" xfId="10607"/>
    <cellStyle name="Percent 5 6_4F" xfId="25361"/>
    <cellStyle name="Percent 5 7" xfId="10608"/>
    <cellStyle name="Percent 5 8" xfId="10609"/>
    <cellStyle name="Percent 5 9" xfId="10610"/>
    <cellStyle name="Percent 5_4F" xfId="25362"/>
    <cellStyle name="Percent 6" xfId="10611"/>
    <cellStyle name="Percent 6 10" xfId="10612"/>
    <cellStyle name="Percent 6 11" xfId="10613"/>
    <cellStyle name="Percent 6 12" xfId="10614"/>
    <cellStyle name="Percent 6 2" xfId="10615"/>
    <cellStyle name="Percent 6 2 2" xfId="10616"/>
    <cellStyle name="Percent 6 2 3" xfId="10617"/>
    <cellStyle name="Percent 6 2 4" xfId="10618"/>
    <cellStyle name="Percent 6 2 5" xfId="10619"/>
    <cellStyle name="Percent 6 2 6" xfId="10620"/>
    <cellStyle name="Percent 6 2 7" xfId="10621"/>
    <cellStyle name="Percent 6 2_4F" xfId="25363"/>
    <cellStyle name="Percent 6 3" xfId="10622"/>
    <cellStyle name="Percent 6 3 2" xfId="10623"/>
    <cellStyle name="Percent 6 3 3" xfId="10624"/>
    <cellStyle name="Percent 6 3 4" xfId="10625"/>
    <cellStyle name="Percent 6 3 5" xfId="10626"/>
    <cellStyle name="Percent 6 3 6" xfId="10627"/>
    <cellStyle name="Percent 6 3 7" xfId="10628"/>
    <cellStyle name="Percent 6 3_4F" xfId="25364"/>
    <cellStyle name="Percent 6 4" xfId="10629"/>
    <cellStyle name="Percent 6 4 2" xfId="10630"/>
    <cellStyle name="Percent 6 4 3" xfId="10631"/>
    <cellStyle name="Percent 6 4 4" xfId="10632"/>
    <cellStyle name="Percent 6 4 5" xfId="10633"/>
    <cellStyle name="Percent 6 4 6" xfId="10634"/>
    <cellStyle name="Percent 6 4 7" xfId="10635"/>
    <cellStyle name="Percent 6 4_4F" xfId="25365"/>
    <cellStyle name="Percent 6 5" xfId="10636"/>
    <cellStyle name="Percent 6 5 2" xfId="10637"/>
    <cellStyle name="Percent 6 5 3" xfId="10638"/>
    <cellStyle name="Percent 6 5 4" xfId="10639"/>
    <cellStyle name="Percent 6 5 5" xfId="10640"/>
    <cellStyle name="Percent 6 5 6" xfId="10641"/>
    <cellStyle name="Percent 6 5 7" xfId="10642"/>
    <cellStyle name="Percent 6 5_4F" xfId="25366"/>
    <cellStyle name="Percent 6 6" xfId="10643"/>
    <cellStyle name="Percent 6 6 2" xfId="10644"/>
    <cellStyle name="Percent 6 6 3" xfId="10645"/>
    <cellStyle name="Percent 6 6 4" xfId="10646"/>
    <cellStyle name="Percent 6 6 5" xfId="10647"/>
    <cellStyle name="Percent 6 6 6" xfId="10648"/>
    <cellStyle name="Percent 6 6_4F" xfId="25367"/>
    <cellStyle name="Percent 6 7" xfId="10649"/>
    <cellStyle name="Percent 6 8" xfId="10650"/>
    <cellStyle name="Percent 6 9" xfId="10651"/>
    <cellStyle name="Percent 6_4F" xfId="25368"/>
    <cellStyle name="Percent 7" xfId="10652"/>
    <cellStyle name="Percent 7 10" xfId="10653"/>
    <cellStyle name="Percent 7 11" xfId="10654"/>
    <cellStyle name="Percent 7 2" xfId="10655"/>
    <cellStyle name="Percent 7 2 2" xfId="10656"/>
    <cellStyle name="Percent 7 2 3" xfId="10657"/>
    <cellStyle name="Percent 7 2 4" xfId="10658"/>
    <cellStyle name="Percent 7 2 5" xfId="10659"/>
    <cellStyle name="Percent 7 2 6" xfId="10660"/>
    <cellStyle name="Percent 7 2 7" xfId="10661"/>
    <cellStyle name="Percent 7 2_4F" xfId="25369"/>
    <cellStyle name="Percent 7 3" xfId="10662"/>
    <cellStyle name="Percent 7 3 2" xfId="10663"/>
    <cellStyle name="Percent 7 3 3" xfId="10664"/>
    <cellStyle name="Percent 7 3 4" xfId="10665"/>
    <cellStyle name="Percent 7 3 5" xfId="10666"/>
    <cellStyle name="Percent 7 3 6" xfId="10667"/>
    <cellStyle name="Percent 7 3 7" xfId="10668"/>
    <cellStyle name="Percent 7 3_4F" xfId="25370"/>
    <cellStyle name="Percent 7 4" xfId="10669"/>
    <cellStyle name="Percent 7 4 2" xfId="10670"/>
    <cellStyle name="Percent 7 4 3" xfId="10671"/>
    <cellStyle name="Percent 7 4 4" xfId="10672"/>
    <cellStyle name="Percent 7 4 5" xfId="10673"/>
    <cellStyle name="Percent 7 4 6" xfId="10674"/>
    <cellStyle name="Percent 7 4 7" xfId="10675"/>
    <cellStyle name="Percent 7 4_4F" xfId="25371"/>
    <cellStyle name="Percent 7 5" xfId="10676"/>
    <cellStyle name="Percent 7 5 2" xfId="10677"/>
    <cellStyle name="Percent 7 5 3" xfId="10678"/>
    <cellStyle name="Percent 7 5 4" xfId="10679"/>
    <cellStyle name="Percent 7 5 5" xfId="10680"/>
    <cellStyle name="Percent 7 5 6" xfId="10681"/>
    <cellStyle name="Percent 7 5 7" xfId="10682"/>
    <cellStyle name="Percent 7 5_4F" xfId="25372"/>
    <cellStyle name="Percent 7 6" xfId="10683"/>
    <cellStyle name="Percent 7 6 2" xfId="10684"/>
    <cellStyle name="Percent 7 6 3" xfId="10685"/>
    <cellStyle name="Percent 7 6 4" xfId="10686"/>
    <cellStyle name="Percent 7 6 5" xfId="10687"/>
    <cellStyle name="Percent 7 6 6" xfId="10688"/>
    <cellStyle name="Percent 7 6_4F" xfId="25373"/>
    <cellStyle name="Percent 7 7" xfId="10689"/>
    <cellStyle name="Percent 7 8" xfId="10690"/>
    <cellStyle name="Percent 7 9" xfId="10691"/>
    <cellStyle name="Percent 7_4F" xfId="25374"/>
    <cellStyle name="Percent 8" xfId="10692"/>
    <cellStyle name="Percent 8 2" xfId="10693"/>
    <cellStyle name="Percent 8 3" xfId="10694"/>
    <cellStyle name="Percent 8 4" xfId="10695"/>
    <cellStyle name="Percent 8 5" xfId="10696"/>
    <cellStyle name="Percent 8 6" xfId="10697"/>
    <cellStyle name="Percent 8 7" xfId="10698"/>
    <cellStyle name="Percent 8_4F" xfId="25375"/>
    <cellStyle name="Percent 9" xfId="10699"/>
    <cellStyle name="Percent 9 2" xfId="10700"/>
    <cellStyle name="Percent 9 3" xfId="10701"/>
    <cellStyle name="Percent 9 4" xfId="10702"/>
    <cellStyle name="Percent 9 5" xfId="10703"/>
    <cellStyle name="Percent 9 6" xfId="10704"/>
    <cellStyle name="Percent 9 7" xfId="10705"/>
    <cellStyle name="Percent 9_4F" xfId="25376"/>
    <cellStyle name="Style 1" xfId="10706"/>
    <cellStyle name="Style 1 2" xfId="10707"/>
    <cellStyle name="Style 1_4F" xfId="25377"/>
    <cellStyle name="Timeline" xfId="25378"/>
    <cellStyle name="Title 2" xfId="10708"/>
    <cellStyle name="Total 10" xfId="10709"/>
    <cellStyle name="Total 10 10" xfId="25379"/>
    <cellStyle name="Total 10 11" xfId="25380"/>
    <cellStyle name="Total 10 12" xfId="25381"/>
    <cellStyle name="Total 10 13" xfId="25382"/>
    <cellStyle name="Total 10 14" xfId="25383"/>
    <cellStyle name="Total 10 2" xfId="25384"/>
    <cellStyle name="Total 10 2 10" xfId="25385"/>
    <cellStyle name="Total 10 2 2" xfId="25386"/>
    <cellStyle name="Total 10 2 3" xfId="25387"/>
    <cellStyle name="Total 10 2 4" xfId="25388"/>
    <cellStyle name="Total 10 2 5" xfId="25389"/>
    <cellStyle name="Total 10 2 6" xfId="25390"/>
    <cellStyle name="Total 10 2 7" xfId="25391"/>
    <cellStyle name="Total 10 2 8" xfId="25392"/>
    <cellStyle name="Total 10 2 9" xfId="25393"/>
    <cellStyle name="Total 10 3" xfId="25394"/>
    <cellStyle name="Total 10 3 10" xfId="25395"/>
    <cellStyle name="Total 10 3 2" xfId="25396"/>
    <cellStyle name="Total 10 3 3" xfId="25397"/>
    <cellStyle name="Total 10 3 4" xfId="25398"/>
    <cellStyle name="Total 10 3 5" xfId="25399"/>
    <cellStyle name="Total 10 3 6" xfId="25400"/>
    <cellStyle name="Total 10 3 7" xfId="25401"/>
    <cellStyle name="Total 10 3 8" xfId="25402"/>
    <cellStyle name="Total 10 3 9" xfId="25403"/>
    <cellStyle name="Total 10 4" xfId="25404"/>
    <cellStyle name="Total 10 5" xfId="25405"/>
    <cellStyle name="Total 10 6" xfId="25406"/>
    <cellStyle name="Total 10 7" xfId="25407"/>
    <cellStyle name="Total 10 8" xfId="25408"/>
    <cellStyle name="Total 10 9" xfId="25409"/>
    <cellStyle name="Total 10_4F" xfId="25410"/>
    <cellStyle name="Total 11" xfId="10710"/>
    <cellStyle name="Total 11 10" xfId="25411"/>
    <cellStyle name="Total 11 11" xfId="25412"/>
    <cellStyle name="Total 11 12" xfId="25413"/>
    <cellStyle name="Total 11 13" xfId="25414"/>
    <cellStyle name="Total 11 14" xfId="25415"/>
    <cellStyle name="Total 11 2" xfId="25416"/>
    <cellStyle name="Total 11 2 10" xfId="25417"/>
    <cellStyle name="Total 11 2 2" xfId="25418"/>
    <cellStyle name="Total 11 2 3" xfId="25419"/>
    <cellStyle name="Total 11 2 4" xfId="25420"/>
    <cellStyle name="Total 11 2 5" xfId="25421"/>
    <cellStyle name="Total 11 2 6" xfId="25422"/>
    <cellStyle name="Total 11 2 7" xfId="25423"/>
    <cellStyle name="Total 11 2 8" xfId="25424"/>
    <cellStyle name="Total 11 2 9" xfId="25425"/>
    <cellStyle name="Total 11 3" xfId="25426"/>
    <cellStyle name="Total 11 3 10" xfId="25427"/>
    <cellStyle name="Total 11 3 2" xfId="25428"/>
    <cellStyle name="Total 11 3 3" xfId="25429"/>
    <cellStyle name="Total 11 3 4" xfId="25430"/>
    <cellStyle name="Total 11 3 5" xfId="25431"/>
    <cellStyle name="Total 11 3 6" xfId="25432"/>
    <cellStyle name="Total 11 3 7" xfId="25433"/>
    <cellStyle name="Total 11 3 8" xfId="25434"/>
    <cellStyle name="Total 11 3 9" xfId="25435"/>
    <cellStyle name="Total 11 4" xfId="25436"/>
    <cellStyle name="Total 11 5" xfId="25437"/>
    <cellStyle name="Total 11 6" xfId="25438"/>
    <cellStyle name="Total 11 7" xfId="25439"/>
    <cellStyle name="Total 11 8" xfId="25440"/>
    <cellStyle name="Total 11 9" xfId="25441"/>
    <cellStyle name="Total 11_4F" xfId="25442"/>
    <cellStyle name="Total 12" xfId="10711"/>
    <cellStyle name="Total 12 10" xfId="25443"/>
    <cellStyle name="Total 12 11" xfId="25444"/>
    <cellStyle name="Total 12 12" xfId="25445"/>
    <cellStyle name="Total 12 13" xfId="25446"/>
    <cellStyle name="Total 12 14" xfId="25447"/>
    <cellStyle name="Total 12 2" xfId="25448"/>
    <cellStyle name="Total 12 2 10" xfId="25449"/>
    <cellStyle name="Total 12 2 2" xfId="25450"/>
    <cellStyle name="Total 12 2 3" xfId="25451"/>
    <cellStyle name="Total 12 2 4" xfId="25452"/>
    <cellStyle name="Total 12 2 5" xfId="25453"/>
    <cellStyle name="Total 12 2 6" xfId="25454"/>
    <cellStyle name="Total 12 2 7" xfId="25455"/>
    <cellStyle name="Total 12 2 8" xfId="25456"/>
    <cellStyle name="Total 12 2 9" xfId="25457"/>
    <cellStyle name="Total 12 3" xfId="25458"/>
    <cellStyle name="Total 12 3 10" xfId="25459"/>
    <cellStyle name="Total 12 3 2" xfId="25460"/>
    <cellStyle name="Total 12 3 3" xfId="25461"/>
    <cellStyle name="Total 12 3 4" xfId="25462"/>
    <cellStyle name="Total 12 3 5" xfId="25463"/>
    <cellStyle name="Total 12 3 6" xfId="25464"/>
    <cellStyle name="Total 12 3 7" xfId="25465"/>
    <cellStyle name="Total 12 3 8" xfId="25466"/>
    <cellStyle name="Total 12 3 9" xfId="25467"/>
    <cellStyle name="Total 12 4" xfId="25468"/>
    <cellStyle name="Total 12 5" xfId="25469"/>
    <cellStyle name="Total 12 6" xfId="25470"/>
    <cellStyle name="Total 12 7" xfId="25471"/>
    <cellStyle name="Total 12 8" xfId="25472"/>
    <cellStyle name="Total 12 9" xfId="25473"/>
    <cellStyle name="Total 12_4F" xfId="25474"/>
    <cellStyle name="Total 13" xfId="10712"/>
    <cellStyle name="Total 13 10" xfId="25475"/>
    <cellStyle name="Total 13 11" xfId="25476"/>
    <cellStyle name="Total 13 12" xfId="25477"/>
    <cellStyle name="Total 13 13" xfId="25478"/>
    <cellStyle name="Total 13 14" xfId="25479"/>
    <cellStyle name="Total 13 2" xfId="25480"/>
    <cellStyle name="Total 13 2 10" xfId="25481"/>
    <cellStyle name="Total 13 2 2" xfId="25482"/>
    <cellStyle name="Total 13 2 3" xfId="25483"/>
    <cellStyle name="Total 13 2 4" xfId="25484"/>
    <cellStyle name="Total 13 2 5" xfId="25485"/>
    <cellStyle name="Total 13 2 6" xfId="25486"/>
    <cellStyle name="Total 13 2 7" xfId="25487"/>
    <cellStyle name="Total 13 2 8" xfId="25488"/>
    <cellStyle name="Total 13 2 9" xfId="25489"/>
    <cellStyle name="Total 13 3" xfId="25490"/>
    <cellStyle name="Total 13 3 10" xfId="25491"/>
    <cellStyle name="Total 13 3 2" xfId="25492"/>
    <cellStyle name="Total 13 3 3" xfId="25493"/>
    <cellStyle name="Total 13 3 4" xfId="25494"/>
    <cellStyle name="Total 13 3 5" xfId="25495"/>
    <cellStyle name="Total 13 3 6" xfId="25496"/>
    <cellStyle name="Total 13 3 7" xfId="25497"/>
    <cellStyle name="Total 13 3 8" xfId="25498"/>
    <cellStyle name="Total 13 3 9" xfId="25499"/>
    <cellStyle name="Total 13 4" xfId="25500"/>
    <cellStyle name="Total 13 5" xfId="25501"/>
    <cellStyle name="Total 13 6" xfId="25502"/>
    <cellStyle name="Total 13 7" xfId="25503"/>
    <cellStyle name="Total 13 8" xfId="25504"/>
    <cellStyle name="Total 13 9" xfId="25505"/>
    <cellStyle name="Total 13_4F" xfId="25506"/>
    <cellStyle name="Total 14" xfId="10713"/>
    <cellStyle name="Total 14 10" xfId="25507"/>
    <cellStyle name="Total 14 11" xfId="25508"/>
    <cellStyle name="Total 14 12" xfId="25509"/>
    <cellStyle name="Total 14 13" xfId="25510"/>
    <cellStyle name="Total 14 14" xfId="25511"/>
    <cellStyle name="Total 14 2" xfId="25512"/>
    <cellStyle name="Total 14 2 10" xfId="25513"/>
    <cellStyle name="Total 14 2 2" xfId="25514"/>
    <cellStyle name="Total 14 2 3" xfId="25515"/>
    <cellStyle name="Total 14 2 4" xfId="25516"/>
    <cellStyle name="Total 14 2 5" xfId="25517"/>
    <cellStyle name="Total 14 2 6" xfId="25518"/>
    <cellStyle name="Total 14 2 7" xfId="25519"/>
    <cellStyle name="Total 14 2 8" xfId="25520"/>
    <cellStyle name="Total 14 2 9" xfId="25521"/>
    <cellStyle name="Total 14 3" xfId="25522"/>
    <cellStyle name="Total 14 3 10" xfId="25523"/>
    <cellStyle name="Total 14 3 2" xfId="25524"/>
    <cellStyle name="Total 14 3 3" xfId="25525"/>
    <cellStyle name="Total 14 3 4" xfId="25526"/>
    <cellStyle name="Total 14 3 5" xfId="25527"/>
    <cellStyle name="Total 14 3 6" xfId="25528"/>
    <cellStyle name="Total 14 3 7" xfId="25529"/>
    <cellStyle name="Total 14 3 8" xfId="25530"/>
    <cellStyle name="Total 14 3 9" xfId="25531"/>
    <cellStyle name="Total 14 4" xfId="25532"/>
    <cellStyle name="Total 14 5" xfId="25533"/>
    <cellStyle name="Total 14 6" xfId="25534"/>
    <cellStyle name="Total 14 7" xfId="25535"/>
    <cellStyle name="Total 14 8" xfId="25536"/>
    <cellStyle name="Total 14 9" xfId="25537"/>
    <cellStyle name="Total 14_4F" xfId="25538"/>
    <cellStyle name="Total 15" xfId="25539"/>
    <cellStyle name="Total 16" xfId="25540"/>
    <cellStyle name="Total 17" xfId="25541"/>
    <cellStyle name="Total 2" xfId="10714"/>
    <cellStyle name="Total 2 10" xfId="10715"/>
    <cellStyle name="Total 2 10 10" xfId="25542"/>
    <cellStyle name="Total 2 10 2" xfId="10716"/>
    <cellStyle name="Total 2 10 2 2" xfId="10717"/>
    <cellStyle name="Total 2 10 2 2 2" xfId="10718"/>
    <cellStyle name="Total 2 10 2 2 3" xfId="10719"/>
    <cellStyle name="Total 2 10 2 2_4F" xfId="25543"/>
    <cellStyle name="Total 2 10 2 3" xfId="10720"/>
    <cellStyle name="Total 2 10 2 3 2" xfId="10721"/>
    <cellStyle name="Total 2 10 2 3_4F" xfId="25544"/>
    <cellStyle name="Total 2 10 2 4" xfId="10722"/>
    <cellStyle name="Total 2 10 2_4F" xfId="25545"/>
    <cellStyle name="Total 2 10 3" xfId="10723"/>
    <cellStyle name="Total 2 10 3 2" xfId="10724"/>
    <cellStyle name="Total 2 10 3 2 2" xfId="10725"/>
    <cellStyle name="Total 2 10 3 2 3" xfId="10726"/>
    <cellStyle name="Total 2 10 3 2_4F" xfId="25546"/>
    <cellStyle name="Total 2 10 3 3" xfId="10727"/>
    <cellStyle name="Total 2 10 3 3 2" xfId="10728"/>
    <cellStyle name="Total 2 10 3 3_4F" xfId="25547"/>
    <cellStyle name="Total 2 10 3 4" xfId="10729"/>
    <cellStyle name="Total 2 10 3_4F" xfId="25548"/>
    <cellStyle name="Total 2 10 4" xfId="10730"/>
    <cellStyle name="Total 2 10 4 2" xfId="10731"/>
    <cellStyle name="Total 2 10 4 2 2" xfId="10732"/>
    <cellStyle name="Total 2 10 4 2 3" xfId="10733"/>
    <cellStyle name="Total 2 10 4 2_4F" xfId="25549"/>
    <cellStyle name="Total 2 10 4 3" xfId="10734"/>
    <cellStyle name="Total 2 10 4 3 2" xfId="10735"/>
    <cellStyle name="Total 2 10 4 3_4F" xfId="25550"/>
    <cellStyle name="Total 2 10 4 4" xfId="10736"/>
    <cellStyle name="Total 2 10 4_4F" xfId="25551"/>
    <cellStyle name="Total 2 10 5" xfId="10737"/>
    <cellStyle name="Total 2 10 5 2" xfId="10738"/>
    <cellStyle name="Total 2 10 5 2 2" xfId="10739"/>
    <cellStyle name="Total 2 10 5 2 3" xfId="10740"/>
    <cellStyle name="Total 2 10 5 2_4F" xfId="25552"/>
    <cellStyle name="Total 2 10 5 3" xfId="10741"/>
    <cellStyle name="Total 2 10 5 3 2" xfId="10742"/>
    <cellStyle name="Total 2 10 5 3_4F" xfId="25553"/>
    <cellStyle name="Total 2 10 5 4" xfId="10743"/>
    <cellStyle name="Total 2 10 5_4F" xfId="25554"/>
    <cellStyle name="Total 2 10 6" xfId="10744"/>
    <cellStyle name="Total 2 10 6 2" xfId="10745"/>
    <cellStyle name="Total 2 10 6 2 2" xfId="10746"/>
    <cellStyle name="Total 2 10 6 2 3" xfId="10747"/>
    <cellStyle name="Total 2 10 6 2_4F" xfId="25555"/>
    <cellStyle name="Total 2 10 6 3" xfId="10748"/>
    <cellStyle name="Total 2 10 6 3 2" xfId="10749"/>
    <cellStyle name="Total 2 10 6 3_4F" xfId="25556"/>
    <cellStyle name="Total 2 10 6 4" xfId="10750"/>
    <cellStyle name="Total 2 10 6_4F" xfId="25557"/>
    <cellStyle name="Total 2 10 7" xfId="10751"/>
    <cellStyle name="Total 2 10 7 2" xfId="10752"/>
    <cellStyle name="Total 2 10 7 3" xfId="10753"/>
    <cellStyle name="Total 2 10 7_4F" xfId="25558"/>
    <cellStyle name="Total 2 10 8" xfId="10754"/>
    <cellStyle name="Total 2 10 8 2" xfId="10755"/>
    <cellStyle name="Total 2 10 8_4F" xfId="25559"/>
    <cellStyle name="Total 2 10 9" xfId="10756"/>
    <cellStyle name="Total 2 10_4F" xfId="25560"/>
    <cellStyle name="Total 2 11" xfId="10757"/>
    <cellStyle name="Total 2 11 10" xfId="25561"/>
    <cellStyle name="Total 2 11 2" xfId="10758"/>
    <cellStyle name="Total 2 11 2 2" xfId="10759"/>
    <cellStyle name="Total 2 11 2 2 2" xfId="10760"/>
    <cellStyle name="Total 2 11 2 2 3" xfId="10761"/>
    <cellStyle name="Total 2 11 2 2_4F" xfId="25562"/>
    <cellStyle name="Total 2 11 2 3" xfId="10762"/>
    <cellStyle name="Total 2 11 2 3 2" xfId="10763"/>
    <cellStyle name="Total 2 11 2 3_4F" xfId="25563"/>
    <cellStyle name="Total 2 11 2 4" xfId="10764"/>
    <cellStyle name="Total 2 11 2_4F" xfId="25564"/>
    <cellStyle name="Total 2 11 3" xfId="10765"/>
    <cellStyle name="Total 2 11 3 2" xfId="10766"/>
    <cellStyle name="Total 2 11 3 2 2" xfId="10767"/>
    <cellStyle name="Total 2 11 3 2 3" xfId="10768"/>
    <cellStyle name="Total 2 11 3 2_4F" xfId="25565"/>
    <cellStyle name="Total 2 11 3 3" xfId="10769"/>
    <cellStyle name="Total 2 11 3 3 2" xfId="10770"/>
    <cellStyle name="Total 2 11 3 3_4F" xfId="25566"/>
    <cellStyle name="Total 2 11 3 4" xfId="10771"/>
    <cellStyle name="Total 2 11 3_4F" xfId="25567"/>
    <cellStyle name="Total 2 11 4" xfId="10772"/>
    <cellStyle name="Total 2 11 4 2" xfId="10773"/>
    <cellStyle name="Total 2 11 4 2 2" xfId="10774"/>
    <cellStyle name="Total 2 11 4 2 3" xfId="10775"/>
    <cellStyle name="Total 2 11 4 2_4F" xfId="25568"/>
    <cellStyle name="Total 2 11 4 3" xfId="10776"/>
    <cellStyle name="Total 2 11 4 3 2" xfId="10777"/>
    <cellStyle name="Total 2 11 4 3_4F" xfId="25569"/>
    <cellStyle name="Total 2 11 4 4" xfId="10778"/>
    <cellStyle name="Total 2 11 4_4F" xfId="25570"/>
    <cellStyle name="Total 2 11 5" xfId="10779"/>
    <cellStyle name="Total 2 11 5 2" xfId="10780"/>
    <cellStyle name="Total 2 11 5 2 2" xfId="10781"/>
    <cellStyle name="Total 2 11 5 2 3" xfId="10782"/>
    <cellStyle name="Total 2 11 5 2_4F" xfId="25571"/>
    <cellStyle name="Total 2 11 5 3" xfId="10783"/>
    <cellStyle name="Total 2 11 5 3 2" xfId="10784"/>
    <cellStyle name="Total 2 11 5 3_4F" xfId="25572"/>
    <cellStyle name="Total 2 11 5 4" xfId="10785"/>
    <cellStyle name="Total 2 11 5_4F" xfId="25573"/>
    <cellStyle name="Total 2 11 6" xfId="10786"/>
    <cellStyle name="Total 2 11 6 2" xfId="10787"/>
    <cellStyle name="Total 2 11 6 2 2" xfId="10788"/>
    <cellStyle name="Total 2 11 6 2 3" xfId="10789"/>
    <cellStyle name="Total 2 11 6 2_4F" xfId="25574"/>
    <cellStyle name="Total 2 11 6 3" xfId="10790"/>
    <cellStyle name="Total 2 11 6 3 2" xfId="10791"/>
    <cellStyle name="Total 2 11 6 3_4F" xfId="25575"/>
    <cellStyle name="Total 2 11 6 4" xfId="10792"/>
    <cellStyle name="Total 2 11 6_4F" xfId="25576"/>
    <cellStyle name="Total 2 11 7" xfId="10793"/>
    <cellStyle name="Total 2 11 7 2" xfId="10794"/>
    <cellStyle name="Total 2 11 7 3" xfId="10795"/>
    <cellStyle name="Total 2 11 7_4F" xfId="25577"/>
    <cellStyle name="Total 2 11 8" xfId="10796"/>
    <cellStyle name="Total 2 11 8 2" xfId="10797"/>
    <cellStyle name="Total 2 11 8_4F" xfId="25578"/>
    <cellStyle name="Total 2 11 9" xfId="10798"/>
    <cellStyle name="Total 2 11_4F" xfId="25579"/>
    <cellStyle name="Total 2 12" xfId="10799"/>
    <cellStyle name="Total 2 12 2" xfId="10800"/>
    <cellStyle name="Total 2 12 2 2" xfId="10801"/>
    <cellStyle name="Total 2 12 2 2 2" xfId="10802"/>
    <cellStyle name="Total 2 12 2 2 3" xfId="10803"/>
    <cellStyle name="Total 2 12 2 2_4F" xfId="25580"/>
    <cellStyle name="Total 2 12 2 3" xfId="10804"/>
    <cellStyle name="Total 2 12 2 3 2" xfId="10805"/>
    <cellStyle name="Total 2 12 2 3_4F" xfId="25581"/>
    <cellStyle name="Total 2 12 2 4" xfId="10806"/>
    <cellStyle name="Total 2 12 2_4F" xfId="25582"/>
    <cellStyle name="Total 2 12 3" xfId="10807"/>
    <cellStyle name="Total 2 12 3 2" xfId="10808"/>
    <cellStyle name="Total 2 12 3 2 2" xfId="10809"/>
    <cellStyle name="Total 2 12 3 2 3" xfId="10810"/>
    <cellStyle name="Total 2 12 3 2_4F" xfId="25583"/>
    <cellStyle name="Total 2 12 3 3" xfId="10811"/>
    <cellStyle name="Total 2 12 3 3 2" xfId="10812"/>
    <cellStyle name="Total 2 12 3 3_4F" xfId="25584"/>
    <cellStyle name="Total 2 12 3 4" xfId="10813"/>
    <cellStyle name="Total 2 12 3_4F" xfId="25585"/>
    <cellStyle name="Total 2 12 4" xfId="10814"/>
    <cellStyle name="Total 2 12 4 2" xfId="10815"/>
    <cellStyle name="Total 2 12 4 2 2" xfId="10816"/>
    <cellStyle name="Total 2 12 4 2 3" xfId="10817"/>
    <cellStyle name="Total 2 12 4 2_4F" xfId="25586"/>
    <cellStyle name="Total 2 12 4 3" xfId="10818"/>
    <cellStyle name="Total 2 12 4 3 2" xfId="10819"/>
    <cellStyle name="Total 2 12 4 3_4F" xfId="25587"/>
    <cellStyle name="Total 2 12 4 4" xfId="10820"/>
    <cellStyle name="Total 2 12 4_4F" xfId="25588"/>
    <cellStyle name="Total 2 12 5" xfId="10821"/>
    <cellStyle name="Total 2 12 5 2" xfId="10822"/>
    <cellStyle name="Total 2 12 5 2 2" xfId="10823"/>
    <cellStyle name="Total 2 12 5 2 3" xfId="10824"/>
    <cellStyle name="Total 2 12 5 2_4F" xfId="25589"/>
    <cellStyle name="Total 2 12 5 3" xfId="10825"/>
    <cellStyle name="Total 2 12 5 3 2" xfId="10826"/>
    <cellStyle name="Total 2 12 5 3_4F" xfId="25590"/>
    <cellStyle name="Total 2 12 5 4" xfId="10827"/>
    <cellStyle name="Total 2 12 5_4F" xfId="25591"/>
    <cellStyle name="Total 2 12 6" xfId="10828"/>
    <cellStyle name="Total 2 12 6 2" xfId="10829"/>
    <cellStyle name="Total 2 12 6 2 2" xfId="10830"/>
    <cellStyle name="Total 2 12 6 2 3" xfId="10831"/>
    <cellStyle name="Total 2 12 6 2_4F" xfId="25592"/>
    <cellStyle name="Total 2 12 6 3" xfId="10832"/>
    <cellStyle name="Total 2 12 6 3 2" xfId="10833"/>
    <cellStyle name="Total 2 12 6 3_4F" xfId="25593"/>
    <cellStyle name="Total 2 12 6 4" xfId="10834"/>
    <cellStyle name="Total 2 12 6_4F" xfId="25594"/>
    <cellStyle name="Total 2 12 7" xfId="10835"/>
    <cellStyle name="Total 2 12 7 2" xfId="10836"/>
    <cellStyle name="Total 2 12 7 3" xfId="10837"/>
    <cellStyle name="Total 2 12 7_4F" xfId="25595"/>
    <cellStyle name="Total 2 12 8" xfId="10838"/>
    <cellStyle name="Total 2 12 8 2" xfId="10839"/>
    <cellStyle name="Total 2 12 8_4F" xfId="25596"/>
    <cellStyle name="Total 2 12 9" xfId="10840"/>
    <cellStyle name="Total 2 12_4F" xfId="25597"/>
    <cellStyle name="Total 2 13" xfId="10841"/>
    <cellStyle name="Total 2 13 2" xfId="10842"/>
    <cellStyle name="Total 2 13 2 2" xfId="10843"/>
    <cellStyle name="Total 2 13 2 2 2" xfId="10844"/>
    <cellStyle name="Total 2 13 2 2 3" xfId="10845"/>
    <cellStyle name="Total 2 13 2 2_4F" xfId="25598"/>
    <cellStyle name="Total 2 13 2 3" xfId="10846"/>
    <cellStyle name="Total 2 13 2 3 2" xfId="10847"/>
    <cellStyle name="Total 2 13 2 3_4F" xfId="25599"/>
    <cellStyle name="Total 2 13 2 4" xfId="10848"/>
    <cellStyle name="Total 2 13 2_4F" xfId="25600"/>
    <cellStyle name="Total 2 13 3" xfId="10849"/>
    <cellStyle name="Total 2 13 3 2" xfId="10850"/>
    <cellStyle name="Total 2 13 3 2 2" xfId="10851"/>
    <cellStyle name="Total 2 13 3 2 3" xfId="10852"/>
    <cellStyle name="Total 2 13 3 2_4F" xfId="25601"/>
    <cellStyle name="Total 2 13 3 3" xfId="10853"/>
    <cellStyle name="Total 2 13 3 3 2" xfId="10854"/>
    <cellStyle name="Total 2 13 3 3_4F" xfId="25602"/>
    <cellStyle name="Total 2 13 3 4" xfId="10855"/>
    <cellStyle name="Total 2 13 3_4F" xfId="25603"/>
    <cellStyle name="Total 2 13 4" xfId="10856"/>
    <cellStyle name="Total 2 13 4 2" xfId="10857"/>
    <cellStyle name="Total 2 13 4 2 2" xfId="10858"/>
    <cellStyle name="Total 2 13 4 2 3" xfId="10859"/>
    <cellStyle name="Total 2 13 4 2_4F" xfId="25604"/>
    <cellStyle name="Total 2 13 4 3" xfId="10860"/>
    <cellStyle name="Total 2 13 4 3 2" xfId="10861"/>
    <cellStyle name="Total 2 13 4 3_4F" xfId="25605"/>
    <cellStyle name="Total 2 13 4 4" xfId="10862"/>
    <cellStyle name="Total 2 13 4_4F" xfId="25606"/>
    <cellStyle name="Total 2 13 5" xfId="10863"/>
    <cellStyle name="Total 2 13 5 2" xfId="10864"/>
    <cellStyle name="Total 2 13 5 2 2" xfId="10865"/>
    <cellStyle name="Total 2 13 5 2 3" xfId="10866"/>
    <cellStyle name="Total 2 13 5 2_4F" xfId="25607"/>
    <cellStyle name="Total 2 13 5 3" xfId="10867"/>
    <cellStyle name="Total 2 13 5 3 2" xfId="10868"/>
    <cellStyle name="Total 2 13 5 3_4F" xfId="25608"/>
    <cellStyle name="Total 2 13 5 4" xfId="10869"/>
    <cellStyle name="Total 2 13 5_4F" xfId="25609"/>
    <cellStyle name="Total 2 13 6" xfId="10870"/>
    <cellStyle name="Total 2 13 6 2" xfId="10871"/>
    <cellStyle name="Total 2 13 6 2 2" xfId="10872"/>
    <cellStyle name="Total 2 13 6 2 3" xfId="10873"/>
    <cellStyle name="Total 2 13 6 2_4F" xfId="25610"/>
    <cellStyle name="Total 2 13 6 3" xfId="10874"/>
    <cellStyle name="Total 2 13 6 3 2" xfId="10875"/>
    <cellStyle name="Total 2 13 6 3_4F" xfId="25611"/>
    <cellStyle name="Total 2 13 6 4" xfId="10876"/>
    <cellStyle name="Total 2 13 6_4F" xfId="25612"/>
    <cellStyle name="Total 2 13 7" xfId="10877"/>
    <cellStyle name="Total 2 13 7 2" xfId="10878"/>
    <cellStyle name="Total 2 13 7 3" xfId="10879"/>
    <cellStyle name="Total 2 13 7_4F" xfId="25613"/>
    <cellStyle name="Total 2 13 8" xfId="10880"/>
    <cellStyle name="Total 2 13 8 2" xfId="10881"/>
    <cellStyle name="Total 2 13 8_4F" xfId="25614"/>
    <cellStyle name="Total 2 13 9" xfId="10882"/>
    <cellStyle name="Total 2 13_4F" xfId="25615"/>
    <cellStyle name="Total 2 14" xfId="10883"/>
    <cellStyle name="Total 2 14 2" xfId="10884"/>
    <cellStyle name="Total 2 14 2 2" xfId="10885"/>
    <cellStyle name="Total 2 14 2 2 2" xfId="10886"/>
    <cellStyle name="Total 2 14 2 2 3" xfId="10887"/>
    <cellStyle name="Total 2 14 2 2_4F" xfId="25616"/>
    <cellStyle name="Total 2 14 2 3" xfId="10888"/>
    <cellStyle name="Total 2 14 2 3 2" xfId="10889"/>
    <cellStyle name="Total 2 14 2 3_4F" xfId="25617"/>
    <cellStyle name="Total 2 14 2 4" xfId="10890"/>
    <cellStyle name="Total 2 14 2_4F" xfId="25618"/>
    <cellStyle name="Total 2 14 3" xfId="10891"/>
    <cellStyle name="Total 2 14 3 2" xfId="10892"/>
    <cellStyle name="Total 2 14 3 2 2" xfId="10893"/>
    <cellStyle name="Total 2 14 3 2 3" xfId="10894"/>
    <cellStyle name="Total 2 14 3 2_4F" xfId="25619"/>
    <cellStyle name="Total 2 14 3 3" xfId="10895"/>
    <cellStyle name="Total 2 14 3 3 2" xfId="10896"/>
    <cellStyle name="Total 2 14 3 3_4F" xfId="25620"/>
    <cellStyle name="Total 2 14 3 4" xfId="10897"/>
    <cellStyle name="Total 2 14 3_4F" xfId="25621"/>
    <cellStyle name="Total 2 14 4" xfId="10898"/>
    <cellStyle name="Total 2 14 4 2" xfId="10899"/>
    <cellStyle name="Total 2 14 4 2 2" xfId="10900"/>
    <cellStyle name="Total 2 14 4 2 3" xfId="10901"/>
    <cellStyle name="Total 2 14 4 2_4F" xfId="25622"/>
    <cellStyle name="Total 2 14 4 3" xfId="10902"/>
    <cellStyle name="Total 2 14 4 3 2" xfId="10903"/>
    <cellStyle name="Total 2 14 4 3_4F" xfId="25623"/>
    <cellStyle name="Total 2 14 4 4" xfId="10904"/>
    <cellStyle name="Total 2 14 4_4F" xfId="25624"/>
    <cellStyle name="Total 2 14 5" xfId="10905"/>
    <cellStyle name="Total 2 14 5 2" xfId="10906"/>
    <cellStyle name="Total 2 14 5 2 2" xfId="10907"/>
    <cellStyle name="Total 2 14 5 2 3" xfId="10908"/>
    <cellStyle name="Total 2 14 5 2_4F" xfId="25625"/>
    <cellStyle name="Total 2 14 5 3" xfId="10909"/>
    <cellStyle name="Total 2 14 5 3 2" xfId="10910"/>
    <cellStyle name="Total 2 14 5 3_4F" xfId="25626"/>
    <cellStyle name="Total 2 14 5 4" xfId="10911"/>
    <cellStyle name="Total 2 14 5_4F" xfId="25627"/>
    <cellStyle name="Total 2 14 6" xfId="10912"/>
    <cellStyle name="Total 2 14 6 2" xfId="10913"/>
    <cellStyle name="Total 2 14 6 2 2" xfId="10914"/>
    <cellStyle name="Total 2 14 6 2 3" xfId="10915"/>
    <cellStyle name="Total 2 14 6 2_4F" xfId="25628"/>
    <cellStyle name="Total 2 14 6 3" xfId="10916"/>
    <cellStyle name="Total 2 14 6 3 2" xfId="10917"/>
    <cellStyle name="Total 2 14 6 3_4F" xfId="25629"/>
    <cellStyle name="Total 2 14 6 4" xfId="10918"/>
    <cellStyle name="Total 2 14 6_4F" xfId="25630"/>
    <cellStyle name="Total 2 14 7" xfId="10919"/>
    <cellStyle name="Total 2 14 7 2" xfId="10920"/>
    <cellStyle name="Total 2 14 7 3" xfId="10921"/>
    <cellStyle name="Total 2 14 7_4F" xfId="25631"/>
    <cellStyle name="Total 2 14 8" xfId="10922"/>
    <cellStyle name="Total 2 14 8 2" xfId="10923"/>
    <cellStyle name="Total 2 14 8_4F" xfId="25632"/>
    <cellStyle name="Total 2 14 9" xfId="10924"/>
    <cellStyle name="Total 2 14_4F" xfId="25633"/>
    <cellStyle name="Total 2 15" xfId="10925"/>
    <cellStyle name="Total 2 15 2" xfId="10926"/>
    <cellStyle name="Total 2 15 2 2" xfId="10927"/>
    <cellStyle name="Total 2 15 2 3" xfId="10928"/>
    <cellStyle name="Total 2 15 2_4F" xfId="25634"/>
    <cellStyle name="Total 2 15 3" xfId="10929"/>
    <cellStyle name="Total 2 15 3 2" xfId="10930"/>
    <cellStyle name="Total 2 15 3_4F" xfId="25635"/>
    <cellStyle name="Total 2 15 4" xfId="10931"/>
    <cellStyle name="Total 2 15_4F" xfId="25636"/>
    <cellStyle name="Total 2 16" xfId="10932"/>
    <cellStyle name="Total 2 16 2" xfId="10933"/>
    <cellStyle name="Total 2 16 2 2" xfId="10934"/>
    <cellStyle name="Total 2 16 2 3" xfId="10935"/>
    <cellStyle name="Total 2 16 2_4F" xfId="25637"/>
    <cellStyle name="Total 2 16 3" xfId="10936"/>
    <cellStyle name="Total 2 16 3 2" xfId="10937"/>
    <cellStyle name="Total 2 16 3_4F" xfId="25638"/>
    <cellStyle name="Total 2 16 4" xfId="10938"/>
    <cellStyle name="Total 2 16_4F" xfId="25639"/>
    <cellStyle name="Total 2 17" xfId="10939"/>
    <cellStyle name="Total 2 17 2" xfId="10940"/>
    <cellStyle name="Total 2 17 2 2" xfId="10941"/>
    <cellStyle name="Total 2 17 2 3" xfId="10942"/>
    <cellStyle name="Total 2 17 2_4F" xfId="25640"/>
    <cellStyle name="Total 2 17 3" xfId="10943"/>
    <cellStyle name="Total 2 17 3 2" xfId="10944"/>
    <cellStyle name="Total 2 17 3_4F" xfId="25641"/>
    <cellStyle name="Total 2 17 4" xfId="10945"/>
    <cellStyle name="Total 2 17_4F" xfId="25642"/>
    <cellStyle name="Total 2 18" xfId="10946"/>
    <cellStyle name="Total 2 18 2" xfId="10947"/>
    <cellStyle name="Total 2 18 2 2" xfId="10948"/>
    <cellStyle name="Total 2 18 2 3" xfId="10949"/>
    <cellStyle name="Total 2 18 2_4F" xfId="25643"/>
    <cellStyle name="Total 2 18 3" xfId="10950"/>
    <cellStyle name="Total 2 18 3 2" xfId="10951"/>
    <cellStyle name="Total 2 18 3_4F" xfId="25644"/>
    <cellStyle name="Total 2 18 4" xfId="10952"/>
    <cellStyle name="Total 2 18_4F" xfId="25645"/>
    <cellStyle name="Total 2 19" xfId="10953"/>
    <cellStyle name="Total 2 19 2" xfId="10954"/>
    <cellStyle name="Total 2 19 2 2" xfId="10955"/>
    <cellStyle name="Total 2 19 2 3" xfId="10956"/>
    <cellStyle name="Total 2 19 2_4F" xfId="25646"/>
    <cellStyle name="Total 2 19 3" xfId="10957"/>
    <cellStyle name="Total 2 19 3 2" xfId="10958"/>
    <cellStyle name="Total 2 19 3_4F" xfId="25647"/>
    <cellStyle name="Total 2 19 4" xfId="10959"/>
    <cellStyle name="Total 2 19_4F" xfId="25648"/>
    <cellStyle name="Total 2 2" xfId="10960"/>
    <cellStyle name="Total 2 2 10" xfId="10961"/>
    <cellStyle name="Total 2 2 10 2" xfId="10962"/>
    <cellStyle name="Total 2 2 10 2 2" xfId="10963"/>
    <cellStyle name="Total 2 2 10 2 3" xfId="10964"/>
    <cellStyle name="Total 2 2 10 2_4F" xfId="25649"/>
    <cellStyle name="Total 2 2 10 3" xfId="10965"/>
    <cellStyle name="Total 2 2 10 3 2" xfId="10966"/>
    <cellStyle name="Total 2 2 10 3_4F" xfId="25650"/>
    <cellStyle name="Total 2 2 10 4" xfId="10967"/>
    <cellStyle name="Total 2 2 10_4F" xfId="25651"/>
    <cellStyle name="Total 2 2 11" xfId="10968"/>
    <cellStyle name="Total 2 2 11 2" xfId="10969"/>
    <cellStyle name="Total 2 2 11 2 2" xfId="10970"/>
    <cellStyle name="Total 2 2 11 2 3" xfId="10971"/>
    <cellStyle name="Total 2 2 11 2_4F" xfId="25652"/>
    <cellStyle name="Total 2 2 11 3" xfId="10972"/>
    <cellStyle name="Total 2 2 11 3 2" xfId="10973"/>
    <cellStyle name="Total 2 2 11 3_4F" xfId="25653"/>
    <cellStyle name="Total 2 2 11 4" xfId="10974"/>
    <cellStyle name="Total 2 2 11_4F" xfId="25654"/>
    <cellStyle name="Total 2 2 12" xfId="10975"/>
    <cellStyle name="Total 2 2 12 2" xfId="10976"/>
    <cellStyle name="Total 2 2 12 3" xfId="10977"/>
    <cellStyle name="Total 2 2 12_4F" xfId="25655"/>
    <cellStyle name="Total 2 2 13" xfId="10978"/>
    <cellStyle name="Total 2 2 13 2" xfId="10979"/>
    <cellStyle name="Total 2 2 13_4F" xfId="25656"/>
    <cellStyle name="Total 2 2 14" xfId="10980"/>
    <cellStyle name="Total 2 2 15" xfId="25657"/>
    <cellStyle name="Total 2 2 16" xfId="25658"/>
    <cellStyle name="Total 2 2 17" xfId="25659"/>
    <cellStyle name="Total 2 2 18" xfId="25660"/>
    <cellStyle name="Total 2 2 19" xfId="25661"/>
    <cellStyle name="Total 2 2 2" xfId="10981"/>
    <cellStyle name="Total 2 2 2 2" xfId="10982"/>
    <cellStyle name="Total 2 2 2 2 2" xfId="10983"/>
    <cellStyle name="Total 2 2 2 2 2 2" xfId="10984"/>
    <cellStyle name="Total 2 2 2 2 2 3" xfId="10985"/>
    <cellStyle name="Total 2 2 2 2 2_4F" xfId="25662"/>
    <cellStyle name="Total 2 2 2 2 3" xfId="10986"/>
    <cellStyle name="Total 2 2 2 2 3 2" xfId="10987"/>
    <cellStyle name="Total 2 2 2 2 3_4F" xfId="25663"/>
    <cellStyle name="Total 2 2 2 2 4" xfId="10988"/>
    <cellStyle name="Total 2 2 2 2_4F" xfId="25664"/>
    <cellStyle name="Total 2 2 2 3" xfId="10989"/>
    <cellStyle name="Total 2 2 2 3 2" xfId="10990"/>
    <cellStyle name="Total 2 2 2 3 2 2" xfId="10991"/>
    <cellStyle name="Total 2 2 2 3 2 3" xfId="10992"/>
    <cellStyle name="Total 2 2 2 3 2_4F" xfId="25665"/>
    <cellStyle name="Total 2 2 2 3 3" xfId="10993"/>
    <cellStyle name="Total 2 2 2 3 3 2" xfId="10994"/>
    <cellStyle name="Total 2 2 2 3 3_4F" xfId="25666"/>
    <cellStyle name="Total 2 2 2 3 4" xfId="10995"/>
    <cellStyle name="Total 2 2 2 3_4F" xfId="25667"/>
    <cellStyle name="Total 2 2 2 4" xfId="10996"/>
    <cellStyle name="Total 2 2 2 4 2" xfId="10997"/>
    <cellStyle name="Total 2 2 2 4 2 2" xfId="10998"/>
    <cellStyle name="Total 2 2 2 4 2 3" xfId="10999"/>
    <cellStyle name="Total 2 2 2 4 2_4F" xfId="25668"/>
    <cellStyle name="Total 2 2 2 4 3" xfId="11000"/>
    <cellStyle name="Total 2 2 2 4 3 2" xfId="11001"/>
    <cellStyle name="Total 2 2 2 4 3_4F" xfId="25669"/>
    <cellStyle name="Total 2 2 2 4 4" xfId="11002"/>
    <cellStyle name="Total 2 2 2 4_4F" xfId="25670"/>
    <cellStyle name="Total 2 2 2 5" xfId="11003"/>
    <cellStyle name="Total 2 2 2 5 2" xfId="11004"/>
    <cellStyle name="Total 2 2 2 5 2 2" xfId="11005"/>
    <cellStyle name="Total 2 2 2 5 2 3" xfId="11006"/>
    <cellStyle name="Total 2 2 2 5 2_4F" xfId="25671"/>
    <cellStyle name="Total 2 2 2 5 3" xfId="11007"/>
    <cellStyle name="Total 2 2 2 5 3 2" xfId="11008"/>
    <cellStyle name="Total 2 2 2 5 3_4F" xfId="25672"/>
    <cellStyle name="Total 2 2 2 5 4" xfId="11009"/>
    <cellStyle name="Total 2 2 2 5_4F" xfId="25673"/>
    <cellStyle name="Total 2 2 2 6" xfId="11010"/>
    <cellStyle name="Total 2 2 2 6 2" xfId="11011"/>
    <cellStyle name="Total 2 2 2 6 2 2" xfId="11012"/>
    <cellStyle name="Total 2 2 2 6 2 3" xfId="11013"/>
    <cellStyle name="Total 2 2 2 6 2_4F" xfId="25674"/>
    <cellStyle name="Total 2 2 2 6 3" xfId="11014"/>
    <cellStyle name="Total 2 2 2 6 3 2" xfId="11015"/>
    <cellStyle name="Total 2 2 2 6 3_4F" xfId="25675"/>
    <cellStyle name="Total 2 2 2 6 4" xfId="11016"/>
    <cellStyle name="Total 2 2 2 6_4F" xfId="25676"/>
    <cellStyle name="Total 2 2 2 7" xfId="11017"/>
    <cellStyle name="Total 2 2 2 7 2" xfId="11018"/>
    <cellStyle name="Total 2 2 2 7 3" xfId="11019"/>
    <cellStyle name="Total 2 2 2 7_4F" xfId="25677"/>
    <cellStyle name="Total 2 2 2 8" xfId="11020"/>
    <cellStyle name="Total 2 2 2 8 2" xfId="11021"/>
    <cellStyle name="Total 2 2 2 8_4F" xfId="25678"/>
    <cellStyle name="Total 2 2 2 9" xfId="11022"/>
    <cellStyle name="Total 2 2 2_4F" xfId="25679"/>
    <cellStyle name="Total 2 2 20" xfId="25680"/>
    <cellStyle name="Total 2 2 21" xfId="25681"/>
    <cellStyle name="Total 2 2 22" xfId="25682"/>
    <cellStyle name="Total 2 2 23" xfId="25683"/>
    <cellStyle name="Total 2 2 24" xfId="25684"/>
    <cellStyle name="Total 2 2 25" xfId="25685"/>
    <cellStyle name="Total 2 2 3" xfId="11023"/>
    <cellStyle name="Total 2 2 3 2" xfId="11024"/>
    <cellStyle name="Total 2 2 3 2 2" xfId="11025"/>
    <cellStyle name="Total 2 2 3 2 2 2" xfId="11026"/>
    <cellStyle name="Total 2 2 3 2 2 3" xfId="11027"/>
    <cellStyle name="Total 2 2 3 2 2_4F" xfId="25686"/>
    <cellStyle name="Total 2 2 3 2 3" xfId="11028"/>
    <cellStyle name="Total 2 2 3 2 3 2" xfId="11029"/>
    <cellStyle name="Total 2 2 3 2 3_4F" xfId="25687"/>
    <cellStyle name="Total 2 2 3 2 4" xfId="11030"/>
    <cellStyle name="Total 2 2 3 2_4F" xfId="25688"/>
    <cellStyle name="Total 2 2 3 3" xfId="11031"/>
    <cellStyle name="Total 2 2 3 3 2" xfId="11032"/>
    <cellStyle name="Total 2 2 3 3 2 2" xfId="11033"/>
    <cellStyle name="Total 2 2 3 3 2 3" xfId="11034"/>
    <cellStyle name="Total 2 2 3 3 2_4F" xfId="25689"/>
    <cellStyle name="Total 2 2 3 3 3" xfId="11035"/>
    <cellStyle name="Total 2 2 3 3 3 2" xfId="11036"/>
    <cellStyle name="Total 2 2 3 3 3_4F" xfId="25690"/>
    <cellStyle name="Total 2 2 3 3 4" xfId="11037"/>
    <cellStyle name="Total 2 2 3 3_4F" xfId="25691"/>
    <cellStyle name="Total 2 2 3 4" xfId="11038"/>
    <cellStyle name="Total 2 2 3 4 2" xfId="11039"/>
    <cellStyle name="Total 2 2 3 4 2 2" xfId="11040"/>
    <cellStyle name="Total 2 2 3 4 2 3" xfId="11041"/>
    <cellStyle name="Total 2 2 3 4 2_4F" xfId="25692"/>
    <cellStyle name="Total 2 2 3 4 3" xfId="11042"/>
    <cellStyle name="Total 2 2 3 4 3 2" xfId="11043"/>
    <cellStyle name="Total 2 2 3 4 3_4F" xfId="25693"/>
    <cellStyle name="Total 2 2 3 4 4" xfId="11044"/>
    <cellStyle name="Total 2 2 3 4_4F" xfId="25694"/>
    <cellStyle name="Total 2 2 3 5" xfId="11045"/>
    <cellStyle name="Total 2 2 3 5 2" xfId="11046"/>
    <cellStyle name="Total 2 2 3 5 2 2" xfId="11047"/>
    <cellStyle name="Total 2 2 3 5 2 3" xfId="11048"/>
    <cellStyle name="Total 2 2 3 5 2_4F" xfId="25695"/>
    <cellStyle name="Total 2 2 3 5 3" xfId="11049"/>
    <cellStyle name="Total 2 2 3 5 3 2" xfId="11050"/>
    <cellStyle name="Total 2 2 3 5 3_4F" xfId="25696"/>
    <cellStyle name="Total 2 2 3 5 4" xfId="11051"/>
    <cellStyle name="Total 2 2 3 5_4F" xfId="25697"/>
    <cellStyle name="Total 2 2 3 6" xfId="11052"/>
    <cellStyle name="Total 2 2 3 6 2" xfId="11053"/>
    <cellStyle name="Total 2 2 3 6 2 2" xfId="11054"/>
    <cellStyle name="Total 2 2 3 6 2 3" xfId="11055"/>
    <cellStyle name="Total 2 2 3 6 2_4F" xfId="25698"/>
    <cellStyle name="Total 2 2 3 6 3" xfId="11056"/>
    <cellStyle name="Total 2 2 3 6 3 2" xfId="11057"/>
    <cellStyle name="Total 2 2 3 6 3_4F" xfId="25699"/>
    <cellStyle name="Total 2 2 3 6 4" xfId="11058"/>
    <cellStyle name="Total 2 2 3 6_4F" xfId="25700"/>
    <cellStyle name="Total 2 2 3 7" xfId="11059"/>
    <cellStyle name="Total 2 2 3 7 2" xfId="11060"/>
    <cellStyle name="Total 2 2 3 7 3" xfId="11061"/>
    <cellStyle name="Total 2 2 3 7_4F" xfId="25701"/>
    <cellStyle name="Total 2 2 3 8" xfId="11062"/>
    <cellStyle name="Total 2 2 3 8 2" xfId="11063"/>
    <cellStyle name="Total 2 2 3 8_4F" xfId="25702"/>
    <cellStyle name="Total 2 2 3 9" xfId="11064"/>
    <cellStyle name="Total 2 2 3_4F" xfId="25703"/>
    <cellStyle name="Total 2 2 4" xfId="11065"/>
    <cellStyle name="Total 2 2 4 2" xfId="11066"/>
    <cellStyle name="Total 2 2 4 2 2" xfId="11067"/>
    <cellStyle name="Total 2 2 4 2 2 2" xfId="11068"/>
    <cellStyle name="Total 2 2 4 2 2 3" xfId="11069"/>
    <cellStyle name="Total 2 2 4 2 2_4F" xfId="25704"/>
    <cellStyle name="Total 2 2 4 2 3" xfId="11070"/>
    <cellStyle name="Total 2 2 4 2 3 2" xfId="11071"/>
    <cellStyle name="Total 2 2 4 2 3_4F" xfId="25705"/>
    <cellStyle name="Total 2 2 4 2 4" xfId="11072"/>
    <cellStyle name="Total 2 2 4 2_4F" xfId="25706"/>
    <cellStyle name="Total 2 2 4 3" xfId="11073"/>
    <cellStyle name="Total 2 2 4 3 2" xfId="11074"/>
    <cellStyle name="Total 2 2 4 3 2 2" xfId="11075"/>
    <cellStyle name="Total 2 2 4 3 2 3" xfId="11076"/>
    <cellStyle name="Total 2 2 4 3 2_4F" xfId="25707"/>
    <cellStyle name="Total 2 2 4 3 3" xfId="11077"/>
    <cellStyle name="Total 2 2 4 3 3 2" xfId="11078"/>
    <cellStyle name="Total 2 2 4 3 3_4F" xfId="25708"/>
    <cellStyle name="Total 2 2 4 3 4" xfId="11079"/>
    <cellStyle name="Total 2 2 4 3_4F" xfId="25709"/>
    <cellStyle name="Total 2 2 4 4" xfId="11080"/>
    <cellStyle name="Total 2 2 4 4 2" xfId="11081"/>
    <cellStyle name="Total 2 2 4 4 2 2" xfId="11082"/>
    <cellStyle name="Total 2 2 4 4 2 3" xfId="11083"/>
    <cellStyle name="Total 2 2 4 4 2_4F" xfId="25710"/>
    <cellStyle name="Total 2 2 4 4 3" xfId="11084"/>
    <cellStyle name="Total 2 2 4 4 3 2" xfId="11085"/>
    <cellStyle name="Total 2 2 4 4 3_4F" xfId="25711"/>
    <cellStyle name="Total 2 2 4 4 4" xfId="11086"/>
    <cellStyle name="Total 2 2 4 4_4F" xfId="25712"/>
    <cellStyle name="Total 2 2 4 5" xfId="11087"/>
    <cellStyle name="Total 2 2 4 5 2" xfId="11088"/>
    <cellStyle name="Total 2 2 4 5 2 2" xfId="11089"/>
    <cellStyle name="Total 2 2 4 5 2 3" xfId="11090"/>
    <cellStyle name="Total 2 2 4 5 2_4F" xfId="25713"/>
    <cellStyle name="Total 2 2 4 5 3" xfId="11091"/>
    <cellStyle name="Total 2 2 4 5 3 2" xfId="11092"/>
    <cellStyle name="Total 2 2 4 5 3_4F" xfId="25714"/>
    <cellStyle name="Total 2 2 4 5 4" xfId="11093"/>
    <cellStyle name="Total 2 2 4 5_4F" xfId="25715"/>
    <cellStyle name="Total 2 2 4 6" xfId="11094"/>
    <cellStyle name="Total 2 2 4 6 2" xfId="11095"/>
    <cellStyle name="Total 2 2 4 6 2 2" xfId="11096"/>
    <cellStyle name="Total 2 2 4 6 2 3" xfId="11097"/>
    <cellStyle name="Total 2 2 4 6 2_4F" xfId="25716"/>
    <cellStyle name="Total 2 2 4 6 3" xfId="11098"/>
    <cellStyle name="Total 2 2 4 6 3 2" xfId="11099"/>
    <cellStyle name="Total 2 2 4 6 3_4F" xfId="25717"/>
    <cellStyle name="Total 2 2 4 6 4" xfId="11100"/>
    <cellStyle name="Total 2 2 4 6_4F" xfId="25718"/>
    <cellStyle name="Total 2 2 4 7" xfId="11101"/>
    <cellStyle name="Total 2 2 4 7 2" xfId="11102"/>
    <cellStyle name="Total 2 2 4 7 3" xfId="11103"/>
    <cellStyle name="Total 2 2 4 7_4F" xfId="25719"/>
    <cellStyle name="Total 2 2 4 8" xfId="11104"/>
    <cellStyle name="Total 2 2 4 8 2" xfId="11105"/>
    <cellStyle name="Total 2 2 4 8_4F" xfId="25720"/>
    <cellStyle name="Total 2 2 4 9" xfId="11106"/>
    <cellStyle name="Total 2 2 4_4F" xfId="25721"/>
    <cellStyle name="Total 2 2 5" xfId="11107"/>
    <cellStyle name="Total 2 2 5 2" xfId="11108"/>
    <cellStyle name="Total 2 2 5 2 2" xfId="11109"/>
    <cellStyle name="Total 2 2 5 2 2 2" xfId="11110"/>
    <cellStyle name="Total 2 2 5 2 2 3" xfId="11111"/>
    <cellStyle name="Total 2 2 5 2 2_4F" xfId="25722"/>
    <cellStyle name="Total 2 2 5 2 3" xfId="11112"/>
    <cellStyle name="Total 2 2 5 2 3 2" xfId="11113"/>
    <cellStyle name="Total 2 2 5 2 3_4F" xfId="25723"/>
    <cellStyle name="Total 2 2 5 2 4" xfId="11114"/>
    <cellStyle name="Total 2 2 5 2_4F" xfId="25724"/>
    <cellStyle name="Total 2 2 5 3" xfId="11115"/>
    <cellStyle name="Total 2 2 5 3 2" xfId="11116"/>
    <cellStyle name="Total 2 2 5 3 2 2" xfId="11117"/>
    <cellStyle name="Total 2 2 5 3 2 3" xfId="11118"/>
    <cellStyle name="Total 2 2 5 3 2_4F" xfId="25725"/>
    <cellStyle name="Total 2 2 5 3 3" xfId="11119"/>
    <cellStyle name="Total 2 2 5 3 3 2" xfId="11120"/>
    <cellStyle name="Total 2 2 5 3 3_4F" xfId="25726"/>
    <cellStyle name="Total 2 2 5 3 4" xfId="11121"/>
    <cellStyle name="Total 2 2 5 3_4F" xfId="25727"/>
    <cellStyle name="Total 2 2 5 4" xfId="11122"/>
    <cellStyle name="Total 2 2 5 4 2" xfId="11123"/>
    <cellStyle name="Total 2 2 5 4 2 2" xfId="11124"/>
    <cellStyle name="Total 2 2 5 4 2 3" xfId="11125"/>
    <cellStyle name="Total 2 2 5 4 2_4F" xfId="25728"/>
    <cellStyle name="Total 2 2 5 4 3" xfId="11126"/>
    <cellStyle name="Total 2 2 5 4 3 2" xfId="11127"/>
    <cellStyle name="Total 2 2 5 4 3_4F" xfId="25729"/>
    <cellStyle name="Total 2 2 5 4 4" xfId="11128"/>
    <cellStyle name="Total 2 2 5 4_4F" xfId="25730"/>
    <cellStyle name="Total 2 2 5 5" xfId="11129"/>
    <cellStyle name="Total 2 2 5 5 2" xfId="11130"/>
    <cellStyle name="Total 2 2 5 5 2 2" xfId="11131"/>
    <cellStyle name="Total 2 2 5 5 2 3" xfId="11132"/>
    <cellStyle name="Total 2 2 5 5 2_4F" xfId="25731"/>
    <cellStyle name="Total 2 2 5 5 3" xfId="11133"/>
    <cellStyle name="Total 2 2 5 5 3 2" xfId="11134"/>
    <cellStyle name="Total 2 2 5 5 3_4F" xfId="25732"/>
    <cellStyle name="Total 2 2 5 5 4" xfId="11135"/>
    <cellStyle name="Total 2 2 5 5_4F" xfId="25733"/>
    <cellStyle name="Total 2 2 5 6" xfId="11136"/>
    <cellStyle name="Total 2 2 5 6 2" xfId="11137"/>
    <cellStyle name="Total 2 2 5 6 2 2" xfId="11138"/>
    <cellStyle name="Total 2 2 5 6 2 3" xfId="11139"/>
    <cellStyle name="Total 2 2 5 6 2_4F" xfId="25734"/>
    <cellStyle name="Total 2 2 5 6 3" xfId="11140"/>
    <cellStyle name="Total 2 2 5 6 3 2" xfId="11141"/>
    <cellStyle name="Total 2 2 5 6 3_4F" xfId="25735"/>
    <cellStyle name="Total 2 2 5 6 4" xfId="11142"/>
    <cellStyle name="Total 2 2 5 6_4F" xfId="25736"/>
    <cellStyle name="Total 2 2 5 7" xfId="11143"/>
    <cellStyle name="Total 2 2 5 7 2" xfId="11144"/>
    <cellStyle name="Total 2 2 5 7 3" xfId="11145"/>
    <cellStyle name="Total 2 2 5 7_4F" xfId="25737"/>
    <cellStyle name="Total 2 2 5 8" xfId="11146"/>
    <cellStyle name="Total 2 2 5 8 2" xfId="11147"/>
    <cellStyle name="Total 2 2 5 8_4F" xfId="25738"/>
    <cellStyle name="Total 2 2 5 9" xfId="11148"/>
    <cellStyle name="Total 2 2 5_4F" xfId="25739"/>
    <cellStyle name="Total 2 2 6" xfId="11149"/>
    <cellStyle name="Total 2 2 6 2" xfId="11150"/>
    <cellStyle name="Total 2 2 6 2 2" xfId="11151"/>
    <cellStyle name="Total 2 2 6 2 3" xfId="11152"/>
    <cellStyle name="Total 2 2 6 2_4F" xfId="25740"/>
    <cellStyle name="Total 2 2 6 3" xfId="11153"/>
    <cellStyle name="Total 2 2 6 3 2" xfId="11154"/>
    <cellStyle name="Total 2 2 6 3_4F" xfId="25741"/>
    <cellStyle name="Total 2 2 6 4" xfId="11155"/>
    <cellStyle name="Total 2 2 6_4F" xfId="25742"/>
    <cellStyle name="Total 2 2 7" xfId="11156"/>
    <cellStyle name="Total 2 2 7 2" xfId="11157"/>
    <cellStyle name="Total 2 2 7 2 2" xfId="11158"/>
    <cellStyle name="Total 2 2 7 2 3" xfId="11159"/>
    <cellStyle name="Total 2 2 7 2_4F" xfId="25743"/>
    <cellStyle name="Total 2 2 7 3" xfId="11160"/>
    <cellStyle name="Total 2 2 7 3 2" xfId="11161"/>
    <cellStyle name="Total 2 2 7 3_4F" xfId="25744"/>
    <cellStyle name="Total 2 2 7 4" xfId="11162"/>
    <cellStyle name="Total 2 2 7_4F" xfId="25745"/>
    <cellStyle name="Total 2 2 8" xfId="11163"/>
    <cellStyle name="Total 2 2 8 2" xfId="11164"/>
    <cellStyle name="Total 2 2 8 2 2" xfId="11165"/>
    <cellStyle name="Total 2 2 8 2 3" xfId="11166"/>
    <cellStyle name="Total 2 2 8 2_4F" xfId="25746"/>
    <cellStyle name="Total 2 2 8 3" xfId="11167"/>
    <cellStyle name="Total 2 2 8 3 2" xfId="11168"/>
    <cellStyle name="Total 2 2 8 3_4F" xfId="25747"/>
    <cellStyle name="Total 2 2 8 4" xfId="11169"/>
    <cellStyle name="Total 2 2 8_4F" xfId="25748"/>
    <cellStyle name="Total 2 2 9" xfId="11170"/>
    <cellStyle name="Total 2 2 9 2" xfId="11171"/>
    <cellStyle name="Total 2 2 9 2 2" xfId="11172"/>
    <cellStyle name="Total 2 2 9 2 3" xfId="11173"/>
    <cellStyle name="Total 2 2 9 2_4F" xfId="25749"/>
    <cellStyle name="Total 2 2 9 3" xfId="11174"/>
    <cellStyle name="Total 2 2 9 3 2" xfId="11175"/>
    <cellStyle name="Total 2 2 9 3_4F" xfId="25750"/>
    <cellStyle name="Total 2 2 9 4" xfId="11176"/>
    <cellStyle name="Total 2 2 9_4F" xfId="25751"/>
    <cellStyle name="Total 2 2_4F" xfId="25752"/>
    <cellStyle name="Total 2 20" xfId="11177"/>
    <cellStyle name="Total 2 20 2" xfId="11178"/>
    <cellStyle name="Total 2 20 3" xfId="11179"/>
    <cellStyle name="Total 2 20_4F" xfId="25753"/>
    <cellStyle name="Total 2 21" xfId="11180"/>
    <cellStyle name="Total 2 22" xfId="11181"/>
    <cellStyle name="Total 2 23" xfId="25754"/>
    <cellStyle name="Total 2 24" xfId="25755"/>
    <cellStyle name="Total 2 25" xfId="25756"/>
    <cellStyle name="Total 2 26" xfId="25757"/>
    <cellStyle name="Total 2 27" xfId="25758"/>
    <cellStyle name="Total 2 28" xfId="25759"/>
    <cellStyle name="Total 2 29" xfId="25760"/>
    <cellStyle name="Total 2 3" xfId="11182"/>
    <cellStyle name="Total 2 3 10" xfId="11183"/>
    <cellStyle name="Total 2 3 10 2" xfId="11184"/>
    <cellStyle name="Total 2 3 10 2 2" xfId="11185"/>
    <cellStyle name="Total 2 3 10 2 3" xfId="11186"/>
    <cellStyle name="Total 2 3 10 2_4F" xfId="25761"/>
    <cellStyle name="Total 2 3 10 3" xfId="11187"/>
    <cellStyle name="Total 2 3 10 3 2" xfId="11188"/>
    <cellStyle name="Total 2 3 10 3_4F" xfId="25762"/>
    <cellStyle name="Total 2 3 10 4" xfId="11189"/>
    <cellStyle name="Total 2 3 10_4F" xfId="25763"/>
    <cellStyle name="Total 2 3 11" xfId="11190"/>
    <cellStyle name="Total 2 3 11 2" xfId="11191"/>
    <cellStyle name="Total 2 3 11 2 2" xfId="11192"/>
    <cellStyle name="Total 2 3 11 2 3" xfId="11193"/>
    <cellStyle name="Total 2 3 11 2_4F" xfId="25764"/>
    <cellStyle name="Total 2 3 11 3" xfId="11194"/>
    <cellStyle name="Total 2 3 11 3 2" xfId="11195"/>
    <cellStyle name="Total 2 3 11 3_4F" xfId="25765"/>
    <cellStyle name="Total 2 3 11 4" xfId="11196"/>
    <cellStyle name="Total 2 3 11_4F" xfId="25766"/>
    <cellStyle name="Total 2 3 12" xfId="11197"/>
    <cellStyle name="Total 2 3 12 2" xfId="11198"/>
    <cellStyle name="Total 2 3 12 3" xfId="11199"/>
    <cellStyle name="Total 2 3 12_4F" xfId="25767"/>
    <cellStyle name="Total 2 3 13" xfId="11200"/>
    <cellStyle name="Total 2 3 13 2" xfId="11201"/>
    <cellStyle name="Total 2 3 13_4F" xfId="25768"/>
    <cellStyle name="Total 2 3 14" xfId="11202"/>
    <cellStyle name="Total 2 3 15" xfId="25769"/>
    <cellStyle name="Total 2 3 16" xfId="25770"/>
    <cellStyle name="Total 2 3 17" xfId="25771"/>
    <cellStyle name="Total 2 3 18" xfId="25772"/>
    <cellStyle name="Total 2 3 19" xfId="25773"/>
    <cellStyle name="Total 2 3 2" xfId="11203"/>
    <cellStyle name="Total 2 3 2 2" xfId="11204"/>
    <cellStyle name="Total 2 3 2 2 2" xfId="11205"/>
    <cellStyle name="Total 2 3 2 2 2 2" xfId="11206"/>
    <cellStyle name="Total 2 3 2 2 2 3" xfId="11207"/>
    <cellStyle name="Total 2 3 2 2 2_4F" xfId="25774"/>
    <cellStyle name="Total 2 3 2 2 3" xfId="11208"/>
    <cellStyle name="Total 2 3 2 2 3 2" xfId="11209"/>
    <cellStyle name="Total 2 3 2 2 3_4F" xfId="25775"/>
    <cellStyle name="Total 2 3 2 2 4" xfId="11210"/>
    <cellStyle name="Total 2 3 2 2_4F" xfId="25776"/>
    <cellStyle name="Total 2 3 2 3" xfId="11211"/>
    <cellStyle name="Total 2 3 2 3 2" xfId="11212"/>
    <cellStyle name="Total 2 3 2 3 2 2" xfId="11213"/>
    <cellStyle name="Total 2 3 2 3 2 3" xfId="11214"/>
    <cellStyle name="Total 2 3 2 3 2_4F" xfId="25777"/>
    <cellStyle name="Total 2 3 2 3 3" xfId="11215"/>
    <cellStyle name="Total 2 3 2 3 3 2" xfId="11216"/>
    <cellStyle name="Total 2 3 2 3 3_4F" xfId="25778"/>
    <cellStyle name="Total 2 3 2 3 4" xfId="11217"/>
    <cellStyle name="Total 2 3 2 3_4F" xfId="25779"/>
    <cellStyle name="Total 2 3 2 4" xfId="11218"/>
    <cellStyle name="Total 2 3 2 4 2" xfId="11219"/>
    <cellStyle name="Total 2 3 2 4 2 2" xfId="11220"/>
    <cellStyle name="Total 2 3 2 4 2 3" xfId="11221"/>
    <cellStyle name="Total 2 3 2 4 2_4F" xfId="25780"/>
    <cellStyle name="Total 2 3 2 4 3" xfId="11222"/>
    <cellStyle name="Total 2 3 2 4 3 2" xfId="11223"/>
    <cellStyle name="Total 2 3 2 4 3_4F" xfId="25781"/>
    <cellStyle name="Total 2 3 2 4 4" xfId="11224"/>
    <cellStyle name="Total 2 3 2 4_4F" xfId="25782"/>
    <cellStyle name="Total 2 3 2 5" xfId="11225"/>
    <cellStyle name="Total 2 3 2 5 2" xfId="11226"/>
    <cellStyle name="Total 2 3 2 5 2 2" xfId="11227"/>
    <cellStyle name="Total 2 3 2 5 2 3" xfId="11228"/>
    <cellStyle name="Total 2 3 2 5 2_4F" xfId="25783"/>
    <cellStyle name="Total 2 3 2 5 3" xfId="11229"/>
    <cellStyle name="Total 2 3 2 5 3 2" xfId="11230"/>
    <cellStyle name="Total 2 3 2 5 3_4F" xfId="25784"/>
    <cellStyle name="Total 2 3 2 5 4" xfId="11231"/>
    <cellStyle name="Total 2 3 2 5_4F" xfId="25785"/>
    <cellStyle name="Total 2 3 2 6" xfId="11232"/>
    <cellStyle name="Total 2 3 2 6 2" xfId="11233"/>
    <cellStyle name="Total 2 3 2 6 2 2" xfId="11234"/>
    <cellStyle name="Total 2 3 2 6 2 3" xfId="11235"/>
    <cellStyle name="Total 2 3 2 6 2_4F" xfId="25786"/>
    <cellStyle name="Total 2 3 2 6 3" xfId="11236"/>
    <cellStyle name="Total 2 3 2 6 3 2" xfId="11237"/>
    <cellStyle name="Total 2 3 2 6 3_4F" xfId="25787"/>
    <cellStyle name="Total 2 3 2 6 4" xfId="11238"/>
    <cellStyle name="Total 2 3 2 6_4F" xfId="25788"/>
    <cellStyle name="Total 2 3 2 7" xfId="11239"/>
    <cellStyle name="Total 2 3 2 7 2" xfId="11240"/>
    <cellStyle name="Total 2 3 2 7 3" xfId="11241"/>
    <cellStyle name="Total 2 3 2 7_4F" xfId="25789"/>
    <cellStyle name="Total 2 3 2 8" xfId="11242"/>
    <cellStyle name="Total 2 3 2 8 2" xfId="11243"/>
    <cellStyle name="Total 2 3 2 8_4F" xfId="25790"/>
    <cellStyle name="Total 2 3 2 9" xfId="11244"/>
    <cellStyle name="Total 2 3 2_4F" xfId="25791"/>
    <cellStyle name="Total 2 3 20" xfId="25792"/>
    <cellStyle name="Total 2 3 21" xfId="25793"/>
    <cellStyle name="Total 2 3 22" xfId="25794"/>
    <cellStyle name="Total 2 3 23" xfId="25795"/>
    <cellStyle name="Total 2 3 24" xfId="25796"/>
    <cellStyle name="Total 2 3 25" xfId="25797"/>
    <cellStyle name="Total 2 3 3" xfId="11245"/>
    <cellStyle name="Total 2 3 3 2" xfId="11246"/>
    <cellStyle name="Total 2 3 3 2 2" xfId="11247"/>
    <cellStyle name="Total 2 3 3 2 2 2" xfId="11248"/>
    <cellStyle name="Total 2 3 3 2 2 3" xfId="11249"/>
    <cellStyle name="Total 2 3 3 2 2_4F" xfId="25798"/>
    <cellStyle name="Total 2 3 3 2 3" xfId="11250"/>
    <cellStyle name="Total 2 3 3 2 3 2" xfId="11251"/>
    <cellStyle name="Total 2 3 3 2 3_4F" xfId="25799"/>
    <cellStyle name="Total 2 3 3 2 4" xfId="11252"/>
    <cellStyle name="Total 2 3 3 2_4F" xfId="25800"/>
    <cellStyle name="Total 2 3 3 3" xfId="11253"/>
    <cellStyle name="Total 2 3 3 3 2" xfId="11254"/>
    <cellStyle name="Total 2 3 3 3 2 2" xfId="11255"/>
    <cellStyle name="Total 2 3 3 3 2 3" xfId="11256"/>
    <cellStyle name="Total 2 3 3 3 2_4F" xfId="25801"/>
    <cellStyle name="Total 2 3 3 3 3" xfId="11257"/>
    <cellStyle name="Total 2 3 3 3 3 2" xfId="11258"/>
    <cellStyle name="Total 2 3 3 3 3_4F" xfId="25802"/>
    <cellStyle name="Total 2 3 3 3 4" xfId="11259"/>
    <cellStyle name="Total 2 3 3 3_4F" xfId="25803"/>
    <cellStyle name="Total 2 3 3 4" xfId="11260"/>
    <cellStyle name="Total 2 3 3 4 2" xfId="11261"/>
    <cellStyle name="Total 2 3 3 4 2 2" xfId="11262"/>
    <cellStyle name="Total 2 3 3 4 2 3" xfId="11263"/>
    <cellStyle name="Total 2 3 3 4 2_4F" xfId="25804"/>
    <cellStyle name="Total 2 3 3 4 3" xfId="11264"/>
    <cellStyle name="Total 2 3 3 4 3 2" xfId="11265"/>
    <cellStyle name="Total 2 3 3 4 3_4F" xfId="25805"/>
    <cellStyle name="Total 2 3 3 4 4" xfId="11266"/>
    <cellStyle name="Total 2 3 3 4_4F" xfId="25806"/>
    <cellStyle name="Total 2 3 3 5" xfId="11267"/>
    <cellStyle name="Total 2 3 3 5 2" xfId="11268"/>
    <cellStyle name="Total 2 3 3 5 2 2" xfId="11269"/>
    <cellStyle name="Total 2 3 3 5 2 3" xfId="11270"/>
    <cellStyle name="Total 2 3 3 5 2_4F" xfId="25807"/>
    <cellStyle name="Total 2 3 3 5 3" xfId="11271"/>
    <cellStyle name="Total 2 3 3 5 3 2" xfId="11272"/>
    <cellStyle name="Total 2 3 3 5 3_4F" xfId="25808"/>
    <cellStyle name="Total 2 3 3 5 4" xfId="11273"/>
    <cellStyle name="Total 2 3 3 5_4F" xfId="25809"/>
    <cellStyle name="Total 2 3 3 6" xfId="11274"/>
    <cellStyle name="Total 2 3 3 6 2" xfId="11275"/>
    <cellStyle name="Total 2 3 3 6 2 2" xfId="11276"/>
    <cellStyle name="Total 2 3 3 6 2 3" xfId="11277"/>
    <cellStyle name="Total 2 3 3 6 2_4F" xfId="25810"/>
    <cellStyle name="Total 2 3 3 6 3" xfId="11278"/>
    <cellStyle name="Total 2 3 3 6 3 2" xfId="11279"/>
    <cellStyle name="Total 2 3 3 6 3_4F" xfId="25811"/>
    <cellStyle name="Total 2 3 3 6 4" xfId="11280"/>
    <cellStyle name="Total 2 3 3 6_4F" xfId="25812"/>
    <cellStyle name="Total 2 3 3 7" xfId="11281"/>
    <cellStyle name="Total 2 3 3 7 2" xfId="11282"/>
    <cellStyle name="Total 2 3 3 7 3" xfId="11283"/>
    <cellStyle name="Total 2 3 3 7_4F" xfId="25813"/>
    <cellStyle name="Total 2 3 3 8" xfId="11284"/>
    <cellStyle name="Total 2 3 3 8 2" xfId="11285"/>
    <cellStyle name="Total 2 3 3 8_4F" xfId="25814"/>
    <cellStyle name="Total 2 3 3 9" xfId="11286"/>
    <cellStyle name="Total 2 3 3_4F" xfId="25815"/>
    <cellStyle name="Total 2 3 4" xfId="11287"/>
    <cellStyle name="Total 2 3 4 2" xfId="11288"/>
    <cellStyle name="Total 2 3 4 2 2" xfId="11289"/>
    <cellStyle name="Total 2 3 4 2 2 2" xfId="11290"/>
    <cellStyle name="Total 2 3 4 2 2 3" xfId="11291"/>
    <cellStyle name="Total 2 3 4 2 2_4F" xfId="25816"/>
    <cellStyle name="Total 2 3 4 2 3" xfId="11292"/>
    <cellStyle name="Total 2 3 4 2 3 2" xfId="11293"/>
    <cellStyle name="Total 2 3 4 2 3_4F" xfId="25817"/>
    <cellStyle name="Total 2 3 4 2 4" xfId="11294"/>
    <cellStyle name="Total 2 3 4 2_4F" xfId="25818"/>
    <cellStyle name="Total 2 3 4 3" xfId="11295"/>
    <cellStyle name="Total 2 3 4 3 2" xfId="11296"/>
    <cellStyle name="Total 2 3 4 3 2 2" xfId="11297"/>
    <cellStyle name="Total 2 3 4 3 2 3" xfId="11298"/>
    <cellStyle name="Total 2 3 4 3 2_4F" xfId="25819"/>
    <cellStyle name="Total 2 3 4 3 3" xfId="11299"/>
    <cellStyle name="Total 2 3 4 3 3 2" xfId="11300"/>
    <cellStyle name="Total 2 3 4 3 3_4F" xfId="25820"/>
    <cellStyle name="Total 2 3 4 3 4" xfId="11301"/>
    <cellStyle name="Total 2 3 4 3_4F" xfId="25821"/>
    <cellStyle name="Total 2 3 4 4" xfId="11302"/>
    <cellStyle name="Total 2 3 4 4 2" xfId="11303"/>
    <cellStyle name="Total 2 3 4 4 2 2" xfId="11304"/>
    <cellStyle name="Total 2 3 4 4 2 3" xfId="11305"/>
    <cellStyle name="Total 2 3 4 4 2_4F" xfId="25822"/>
    <cellStyle name="Total 2 3 4 4 3" xfId="11306"/>
    <cellStyle name="Total 2 3 4 4 3 2" xfId="11307"/>
    <cellStyle name="Total 2 3 4 4 3_4F" xfId="25823"/>
    <cellStyle name="Total 2 3 4 4 4" xfId="11308"/>
    <cellStyle name="Total 2 3 4 4_4F" xfId="25824"/>
    <cellStyle name="Total 2 3 4 5" xfId="11309"/>
    <cellStyle name="Total 2 3 4 5 2" xfId="11310"/>
    <cellStyle name="Total 2 3 4 5 2 2" xfId="11311"/>
    <cellStyle name="Total 2 3 4 5 2 3" xfId="11312"/>
    <cellStyle name="Total 2 3 4 5 2_4F" xfId="25825"/>
    <cellStyle name="Total 2 3 4 5 3" xfId="11313"/>
    <cellStyle name="Total 2 3 4 5 3 2" xfId="11314"/>
    <cellStyle name="Total 2 3 4 5 3_4F" xfId="25826"/>
    <cellStyle name="Total 2 3 4 5 4" xfId="11315"/>
    <cellStyle name="Total 2 3 4 5_4F" xfId="25827"/>
    <cellStyle name="Total 2 3 4 6" xfId="11316"/>
    <cellStyle name="Total 2 3 4 6 2" xfId="11317"/>
    <cellStyle name="Total 2 3 4 6 2 2" xfId="11318"/>
    <cellStyle name="Total 2 3 4 6 2 3" xfId="11319"/>
    <cellStyle name="Total 2 3 4 6 2_4F" xfId="25828"/>
    <cellStyle name="Total 2 3 4 6 3" xfId="11320"/>
    <cellStyle name="Total 2 3 4 6 3 2" xfId="11321"/>
    <cellStyle name="Total 2 3 4 6 3_4F" xfId="25829"/>
    <cellStyle name="Total 2 3 4 6 4" xfId="11322"/>
    <cellStyle name="Total 2 3 4 6_4F" xfId="25830"/>
    <cellStyle name="Total 2 3 4 7" xfId="11323"/>
    <cellStyle name="Total 2 3 4 7 2" xfId="11324"/>
    <cellStyle name="Total 2 3 4 7 3" xfId="11325"/>
    <cellStyle name="Total 2 3 4 7_4F" xfId="25831"/>
    <cellStyle name="Total 2 3 4 8" xfId="11326"/>
    <cellStyle name="Total 2 3 4 8 2" xfId="11327"/>
    <cellStyle name="Total 2 3 4 8_4F" xfId="25832"/>
    <cellStyle name="Total 2 3 4 9" xfId="11328"/>
    <cellStyle name="Total 2 3 4_4F" xfId="25833"/>
    <cellStyle name="Total 2 3 5" xfId="11329"/>
    <cellStyle name="Total 2 3 5 2" xfId="11330"/>
    <cellStyle name="Total 2 3 5 2 2" xfId="11331"/>
    <cellStyle name="Total 2 3 5 2 2 2" xfId="11332"/>
    <cellStyle name="Total 2 3 5 2 2 3" xfId="11333"/>
    <cellStyle name="Total 2 3 5 2 2_4F" xfId="25834"/>
    <cellStyle name="Total 2 3 5 2 3" xfId="11334"/>
    <cellStyle name="Total 2 3 5 2 3 2" xfId="11335"/>
    <cellStyle name="Total 2 3 5 2 3_4F" xfId="25835"/>
    <cellStyle name="Total 2 3 5 2 4" xfId="11336"/>
    <cellStyle name="Total 2 3 5 2_4F" xfId="25836"/>
    <cellStyle name="Total 2 3 5 3" xfId="11337"/>
    <cellStyle name="Total 2 3 5 3 2" xfId="11338"/>
    <cellStyle name="Total 2 3 5 3 2 2" xfId="11339"/>
    <cellStyle name="Total 2 3 5 3 2 3" xfId="11340"/>
    <cellStyle name="Total 2 3 5 3 2_4F" xfId="25837"/>
    <cellStyle name="Total 2 3 5 3 3" xfId="11341"/>
    <cellStyle name="Total 2 3 5 3 3 2" xfId="11342"/>
    <cellStyle name="Total 2 3 5 3 3_4F" xfId="25838"/>
    <cellStyle name="Total 2 3 5 3 4" xfId="11343"/>
    <cellStyle name="Total 2 3 5 3_4F" xfId="25839"/>
    <cellStyle name="Total 2 3 5 4" xfId="11344"/>
    <cellStyle name="Total 2 3 5 4 2" xfId="11345"/>
    <cellStyle name="Total 2 3 5 4 2 2" xfId="11346"/>
    <cellStyle name="Total 2 3 5 4 2 3" xfId="11347"/>
    <cellStyle name="Total 2 3 5 4 2_4F" xfId="25840"/>
    <cellStyle name="Total 2 3 5 4 3" xfId="11348"/>
    <cellStyle name="Total 2 3 5 4 3 2" xfId="11349"/>
    <cellStyle name="Total 2 3 5 4 3_4F" xfId="25841"/>
    <cellStyle name="Total 2 3 5 4 4" xfId="11350"/>
    <cellStyle name="Total 2 3 5 4_4F" xfId="25842"/>
    <cellStyle name="Total 2 3 5 5" xfId="11351"/>
    <cellStyle name="Total 2 3 5 5 2" xfId="11352"/>
    <cellStyle name="Total 2 3 5 5 2 2" xfId="11353"/>
    <cellStyle name="Total 2 3 5 5 2 3" xfId="11354"/>
    <cellStyle name="Total 2 3 5 5 2_4F" xfId="25843"/>
    <cellStyle name="Total 2 3 5 5 3" xfId="11355"/>
    <cellStyle name="Total 2 3 5 5 3 2" xfId="11356"/>
    <cellStyle name="Total 2 3 5 5 3_4F" xfId="25844"/>
    <cellStyle name="Total 2 3 5 5 4" xfId="11357"/>
    <cellStyle name="Total 2 3 5 5_4F" xfId="25845"/>
    <cellStyle name="Total 2 3 5 6" xfId="11358"/>
    <cellStyle name="Total 2 3 5 6 2" xfId="11359"/>
    <cellStyle name="Total 2 3 5 6 2 2" xfId="11360"/>
    <cellStyle name="Total 2 3 5 6 2 3" xfId="11361"/>
    <cellStyle name="Total 2 3 5 6 2_4F" xfId="25846"/>
    <cellStyle name="Total 2 3 5 6 3" xfId="11362"/>
    <cellStyle name="Total 2 3 5 6 3 2" xfId="11363"/>
    <cellStyle name="Total 2 3 5 6 3_4F" xfId="25847"/>
    <cellStyle name="Total 2 3 5 6 4" xfId="11364"/>
    <cellStyle name="Total 2 3 5 6_4F" xfId="25848"/>
    <cellStyle name="Total 2 3 5 7" xfId="11365"/>
    <cellStyle name="Total 2 3 5 7 2" xfId="11366"/>
    <cellStyle name="Total 2 3 5 7 3" xfId="11367"/>
    <cellStyle name="Total 2 3 5 7_4F" xfId="25849"/>
    <cellStyle name="Total 2 3 5 8" xfId="11368"/>
    <cellStyle name="Total 2 3 5 8 2" xfId="11369"/>
    <cellStyle name="Total 2 3 5 8_4F" xfId="25850"/>
    <cellStyle name="Total 2 3 5 9" xfId="11370"/>
    <cellStyle name="Total 2 3 5_4F" xfId="25851"/>
    <cellStyle name="Total 2 3 6" xfId="11371"/>
    <cellStyle name="Total 2 3 6 2" xfId="11372"/>
    <cellStyle name="Total 2 3 6 2 2" xfId="11373"/>
    <cellStyle name="Total 2 3 6 2 3" xfId="11374"/>
    <cellStyle name="Total 2 3 6 2_4F" xfId="25852"/>
    <cellStyle name="Total 2 3 6 3" xfId="11375"/>
    <cellStyle name="Total 2 3 6 3 2" xfId="11376"/>
    <cellStyle name="Total 2 3 6 3_4F" xfId="25853"/>
    <cellStyle name="Total 2 3 6 4" xfId="11377"/>
    <cellStyle name="Total 2 3 6_4F" xfId="25854"/>
    <cellStyle name="Total 2 3 7" xfId="11378"/>
    <cellStyle name="Total 2 3 7 2" xfId="11379"/>
    <cellStyle name="Total 2 3 7 2 2" xfId="11380"/>
    <cellStyle name="Total 2 3 7 2 3" xfId="11381"/>
    <cellStyle name="Total 2 3 7 2_4F" xfId="25855"/>
    <cellStyle name="Total 2 3 7 3" xfId="11382"/>
    <cellStyle name="Total 2 3 7 3 2" xfId="11383"/>
    <cellStyle name="Total 2 3 7 3_4F" xfId="25856"/>
    <cellStyle name="Total 2 3 7 4" xfId="11384"/>
    <cellStyle name="Total 2 3 7_4F" xfId="25857"/>
    <cellStyle name="Total 2 3 8" xfId="11385"/>
    <cellStyle name="Total 2 3 8 2" xfId="11386"/>
    <cellStyle name="Total 2 3 8 2 2" xfId="11387"/>
    <cellStyle name="Total 2 3 8 2 3" xfId="11388"/>
    <cellStyle name="Total 2 3 8 2_4F" xfId="25858"/>
    <cellStyle name="Total 2 3 8 3" xfId="11389"/>
    <cellStyle name="Total 2 3 8 3 2" xfId="11390"/>
    <cellStyle name="Total 2 3 8 3_4F" xfId="25859"/>
    <cellStyle name="Total 2 3 8 4" xfId="11391"/>
    <cellStyle name="Total 2 3 8_4F" xfId="25860"/>
    <cellStyle name="Total 2 3 9" xfId="11392"/>
    <cellStyle name="Total 2 3 9 2" xfId="11393"/>
    <cellStyle name="Total 2 3 9 2 2" xfId="11394"/>
    <cellStyle name="Total 2 3 9 2 3" xfId="11395"/>
    <cellStyle name="Total 2 3 9 2_4F" xfId="25861"/>
    <cellStyle name="Total 2 3 9 3" xfId="11396"/>
    <cellStyle name="Total 2 3 9 3 2" xfId="11397"/>
    <cellStyle name="Total 2 3 9 3_4F" xfId="25862"/>
    <cellStyle name="Total 2 3 9 4" xfId="11398"/>
    <cellStyle name="Total 2 3 9_4F" xfId="25863"/>
    <cellStyle name="Total 2 3_4F" xfId="25864"/>
    <cellStyle name="Total 2 30" xfId="25865"/>
    <cellStyle name="Total 2 31" xfId="25866"/>
    <cellStyle name="Total 2 32" xfId="25867"/>
    <cellStyle name="Total 2 33" xfId="25868"/>
    <cellStyle name="Total 2 4" xfId="11399"/>
    <cellStyle name="Total 2 4 10" xfId="11400"/>
    <cellStyle name="Total 2 4 10 2" xfId="11401"/>
    <cellStyle name="Total 2 4 10 2 2" xfId="11402"/>
    <cellStyle name="Total 2 4 10 2 3" xfId="11403"/>
    <cellStyle name="Total 2 4 10 2_4F" xfId="25869"/>
    <cellStyle name="Total 2 4 10 3" xfId="11404"/>
    <cellStyle name="Total 2 4 10 3 2" xfId="11405"/>
    <cellStyle name="Total 2 4 10 3_4F" xfId="25870"/>
    <cellStyle name="Total 2 4 10 4" xfId="11406"/>
    <cellStyle name="Total 2 4 10_4F" xfId="25871"/>
    <cellStyle name="Total 2 4 11" xfId="11407"/>
    <cellStyle name="Total 2 4 11 2" xfId="11408"/>
    <cellStyle name="Total 2 4 11 2 2" xfId="11409"/>
    <cellStyle name="Total 2 4 11 2 3" xfId="11410"/>
    <cellStyle name="Total 2 4 11 2_4F" xfId="25872"/>
    <cellStyle name="Total 2 4 11 3" xfId="11411"/>
    <cellStyle name="Total 2 4 11 3 2" xfId="11412"/>
    <cellStyle name="Total 2 4 11 3_4F" xfId="25873"/>
    <cellStyle name="Total 2 4 11 4" xfId="11413"/>
    <cellStyle name="Total 2 4 11_4F" xfId="25874"/>
    <cellStyle name="Total 2 4 12" xfId="11414"/>
    <cellStyle name="Total 2 4 12 2" xfId="11415"/>
    <cellStyle name="Total 2 4 12 3" xfId="11416"/>
    <cellStyle name="Total 2 4 12_4F" xfId="25875"/>
    <cellStyle name="Total 2 4 13" xfId="11417"/>
    <cellStyle name="Total 2 4 13 2" xfId="11418"/>
    <cellStyle name="Total 2 4 13_4F" xfId="25876"/>
    <cellStyle name="Total 2 4 14" xfId="11419"/>
    <cellStyle name="Total 2 4 15" xfId="25877"/>
    <cellStyle name="Total 2 4 2" xfId="11420"/>
    <cellStyle name="Total 2 4 2 2" xfId="11421"/>
    <cellStyle name="Total 2 4 2 2 2" xfId="11422"/>
    <cellStyle name="Total 2 4 2 2 2 2" xfId="11423"/>
    <cellStyle name="Total 2 4 2 2 2 3" xfId="11424"/>
    <cellStyle name="Total 2 4 2 2 2_4F" xfId="25878"/>
    <cellStyle name="Total 2 4 2 2 3" xfId="11425"/>
    <cellStyle name="Total 2 4 2 2 3 2" xfId="11426"/>
    <cellStyle name="Total 2 4 2 2 3_4F" xfId="25879"/>
    <cellStyle name="Total 2 4 2 2 4" xfId="11427"/>
    <cellStyle name="Total 2 4 2 2_4F" xfId="25880"/>
    <cellStyle name="Total 2 4 2 3" xfId="11428"/>
    <cellStyle name="Total 2 4 2 3 2" xfId="11429"/>
    <cellStyle name="Total 2 4 2 3 2 2" xfId="11430"/>
    <cellStyle name="Total 2 4 2 3 2 3" xfId="11431"/>
    <cellStyle name="Total 2 4 2 3 2_4F" xfId="25881"/>
    <cellStyle name="Total 2 4 2 3 3" xfId="11432"/>
    <cellStyle name="Total 2 4 2 3 3 2" xfId="11433"/>
    <cellStyle name="Total 2 4 2 3 3_4F" xfId="25882"/>
    <cellStyle name="Total 2 4 2 3 4" xfId="11434"/>
    <cellStyle name="Total 2 4 2 3_4F" xfId="25883"/>
    <cellStyle name="Total 2 4 2 4" xfId="11435"/>
    <cellStyle name="Total 2 4 2 4 2" xfId="11436"/>
    <cellStyle name="Total 2 4 2 4 2 2" xfId="11437"/>
    <cellStyle name="Total 2 4 2 4 2 3" xfId="11438"/>
    <cellStyle name="Total 2 4 2 4 2_4F" xfId="25884"/>
    <cellStyle name="Total 2 4 2 4 3" xfId="11439"/>
    <cellStyle name="Total 2 4 2 4 3 2" xfId="11440"/>
    <cellStyle name="Total 2 4 2 4 3_4F" xfId="25885"/>
    <cellStyle name="Total 2 4 2 4 4" xfId="11441"/>
    <cellStyle name="Total 2 4 2 4_4F" xfId="25886"/>
    <cellStyle name="Total 2 4 2 5" xfId="11442"/>
    <cellStyle name="Total 2 4 2 5 2" xfId="11443"/>
    <cellStyle name="Total 2 4 2 5 2 2" xfId="11444"/>
    <cellStyle name="Total 2 4 2 5 2 3" xfId="11445"/>
    <cellStyle name="Total 2 4 2 5 2_4F" xfId="25887"/>
    <cellStyle name="Total 2 4 2 5 3" xfId="11446"/>
    <cellStyle name="Total 2 4 2 5 3 2" xfId="11447"/>
    <cellStyle name="Total 2 4 2 5 3_4F" xfId="25888"/>
    <cellStyle name="Total 2 4 2 5 4" xfId="11448"/>
    <cellStyle name="Total 2 4 2 5_4F" xfId="25889"/>
    <cellStyle name="Total 2 4 2 6" xfId="11449"/>
    <cellStyle name="Total 2 4 2 6 2" xfId="11450"/>
    <cellStyle name="Total 2 4 2 6 2 2" xfId="11451"/>
    <cellStyle name="Total 2 4 2 6 2 3" xfId="11452"/>
    <cellStyle name="Total 2 4 2 6 2_4F" xfId="25890"/>
    <cellStyle name="Total 2 4 2 6 3" xfId="11453"/>
    <cellStyle name="Total 2 4 2 6 3 2" xfId="11454"/>
    <cellStyle name="Total 2 4 2 6 3_4F" xfId="25891"/>
    <cellStyle name="Total 2 4 2 6 4" xfId="11455"/>
    <cellStyle name="Total 2 4 2 6_4F" xfId="25892"/>
    <cellStyle name="Total 2 4 2 7" xfId="11456"/>
    <cellStyle name="Total 2 4 2 7 2" xfId="11457"/>
    <cellStyle name="Total 2 4 2 7 3" xfId="11458"/>
    <cellStyle name="Total 2 4 2 7_4F" xfId="25893"/>
    <cellStyle name="Total 2 4 2 8" xfId="11459"/>
    <cellStyle name="Total 2 4 2 8 2" xfId="11460"/>
    <cellStyle name="Total 2 4 2 8_4F" xfId="25894"/>
    <cellStyle name="Total 2 4 2 9" xfId="11461"/>
    <cellStyle name="Total 2 4 2_4F" xfId="25895"/>
    <cellStyle name="Total 2 4 3" xfId="11462"/>
    <cellStyle name="Total 2 4 3 2" xfId="11463"/>
    <cellStyle name="Total 2 4 3 2 2" xfId="11464"/>
    <cellStyle name="Total 2 4 3 2 2 2" xfId="11465"/>
    <cellStyle name="Total 2 4 3 2 2 3" xfId="11466"/>
    <cellStyle name="Total 2 4 3 2 2_4F" xfId="25896"/>
    <cellStyle name="Total 2 4 3 2 3" xfId="11467"/>
    <cellStyle name="Total 2 4 3 2 3 2" xfId="11468"/>
    <cellStyle name="Total 2 4 3 2 3_4F" xfId="25897"/>
    <cellStyle name="Total 2 4 3 2 4" xfId="11469"/>
    <cellStyle name="Total 2 4 3 2_4F" xfId="25898"/>
    <cellStyle name="Total 2 4 3 3" xfId="11470"/>
    <cellStyle name="Total 2 4 3 3 2" xfId="11471"/>
    <cellStyle name="Total 2 4 3 3 2 2" xfId="11472"/>
    <cellStyle name="Total 2 4 3 3 2 3" xfId="11473"/>
    <cellStyle name="Total 2 4 3 3 2_4F" xfId="25899"/>
    <cellStyle name="Total 2 4 3 3 3" xfId="11474"/>
    <cellStyle name="Total 2 4 3 3 3 2" xfId="11475"/>
    <cellStyle name="Total 2 4 3 3 3_4F" xfId="25900"/>
    <cellStyle name="Total 2 4 3 3 4" xfId="11476"/>
    <cellStyle name="Total 2 4 3 3_4F" xfId="25901"/>
    <cellStyle name="Total 2 4 3 4" xfId="11477"/>
    <cellStyle name="Total 2 4 3 4 2" xfId="11478"/>
    <cellStyle name="Total 2 4 3 4 2 2" xfId="11479"/>
    <cellStyle name="Total 2 4 3 4 2 3" xfId="11480"/>
    <cellStyle name="Total 2 4 3 4 2_4F" xfId="25902"/>
    <cellStyle name="Total 2 4 3 4 3" xfId="11481"/>
    <cellStyle name="Total 2 4 3 4 3 2" xfId="11482"/>
    <cellStyle name="Total 2 4 3 4 3_4F" xfId="25903"/>
    <cellStyle name="Total 2 4 3 4 4" xfId="11483"/>
    <cellStyle name="Total 2 4 3 4_4F" xfId="25904"/>
    <cellStyle name="Total 2 4 3 5" xfId="11484"/>
    <cellStyle name="Total 2 4 3 5 2" xfId="11485"/>
    <cellStyle name="Total 2 4 3 5 2 2" xfId="11486"/>
    <cellStyle name="Total 2 4 3 5 2 3" xfId="11487"/>
    <cellStyle name="Total 2 4 3 5 2_4F" xfId="25905"/>
    <cellStyle name="Total 2 4 3 5 3" xfId="11488"/>
    <cellStyle name="Total 2 4 3 5 3 2" xfId="11489"/>
    <cellStyle name="Total 2 4 3 5 3_4F" xfId="25906"/>
    <cellStyle name="Total 2 4 3 5 4" xfId="11490"/>
    <cellStyle name="Total 2 4 3 5_4F" xfId="25907"/>
    <cellStyle name="Total 2 4 3 6" xfId="11491"/>
    <cellStyle name="Total 2 4 3 6 2" xfId="11492"/>
    <cellStyle name="Total 2 4 3 6 2 2" xfId="11493"/>
    <cellStyle name="Total 2 4 3 6 2 3" xfId="11494"/>
    <cellStyle name="Total 2 4 3 6 2_4F" xfId="25908"/>
    <cellStyle name="Total 2 4 3 6 3" xfId="11495"/>
    <cellStyle name="Total 2 4 3 6 3 2" xfId="11496"/>
    <cellStyle name="Total 2 4 3 6 3_4F" xfId="25909"/>
    <cellStyle name="Total 2 4 3 6 4" xfId="11497"/>
    <cellStyle name="Total 2 4 3 6_4F" xfId="25910"/>
    <cellStyle name="Total 2 4 3 7" xfId="11498"/>
    <cellStyle name="Total 2 4 3 7 2" xfId="11499"/>
    <cellStyle name="Total 2 4 3 7 3" xfId="11500"/>
    <cellStyle name="Total 2 4 3 7_4F" xfId="25911"/>
    <cellStyle name="Total 2 4 3 8" xfId="11501"/>
    <cellStyle name="Total 2 4 3 8 2" xfId="11502"/>
    <cellStyle name="Total 2 4 3 8_4F" xfId="25912"/>
    <cellStyle name="Total 2 4 3 9" xfId="11503"/>
    <cellStyle name="Total 2 4 3_4F" xfId="25913"/>
    <cellStyle name="Total 2 4 4" xfId="11504"/>
    <cellStyle name="Total 2 4 4 2" xfId="11505"/>
    <cellStyle name="Total 2 4 4 2 2" xfId="11506"/>
    <cellStyle name="Total 2 4 4 2 2 2" xfId="11507"/>
    <cellStyle name="Total 2 4 4 2 2 3" xfId="11508"/>
    <cellStyle name="Total 2 4 4 2 2_4F" xfId="25914"/>
    <cellStyle name="Total 2 4 4 2 3" xfId="11509"/>
    <cellStyle name="Total 2 4 4 2 3 2" xfId="11510"/>
    <cellStyle name="Total 2 4 4 2 3_4F" xfId="25915"/>
    <cellStyle name="Total 2 4 4 2 4" xfId="11511"/>
    <cellStyle name="Total 2 4 4 2_4F" xfId="25916"/>
    <cellStyle name="Total 2 4 4 3" xfId="11512"/>
    <cellStyle name="Total 2 4 4 3 2" xfId="11513"/>
    <cellStyle name="Total 2 4 4 3 2 2" xfId="11514"/>
    <cellStyle name="Total 2 4 4 3 2 3" xfId="11515"/>
    <cellStyle name="Total 2 4 4 3 2_4F" xfId="25917"/>
    <cellStyle name="Total 2 4 4 3 3" xfId="11516"/>
    <cellStyle name="Total 2 4 4 3 3 2" xfId="11517"/>
    <cellStyle name="Total 2 4 4 3 3_4F" xfId="25918"/>
    <cellStyle name="Total 2 4 4 3 4" xfId="11518"/>
    <cellStyle name="Total 2 4 4 3_4F" xfId="25919"/>
    <cellStyle name="Total 2 4 4 4" xfId="11519"/>
    <cellStyle name="Total 2 4 4 4 2" xfId="11520"/>
    <cellStyle name="Total 2 4 4 4 2 2" xfId="11521"/>
    <cellStyle name="Total 2 4 4 4 2 3" xfId="11522"/>
    <cellStyle name="Total 2 4 4 4 2_4F" xfId="25920"/>
    <cellStyle name="Total 2 4 4 4 3" xfId="11523"/>
    <cellStyle name="Total 2 4 4 4 3 2" xfId="11524"/>
    <cellStyle name="Total 2 4 4 4 3_4F" xfId="25921"/>
    <cellStyle name="Total 2 4 4 4 4" xfId="11525"/>
    <cellStyle name="Total 2 4 4 4_4F" xfId="25922"/>
    <cellStyle name="Total 2 4 4 5" xfId="11526"/>
    <cellStyle name="Total 2 4 4 5 2" xfId="11527"/>
    <cellStyle name="Total 2 4 4 5 2 2" xfId="11528"/>
    <cellStyle name="Total 2 4 4 5 2 3" xfId="11529"/>
    <cellStyle name="Total 2 4 4 5 2_4F" xfId="25923"/>
    <cellStyle name="Total 2 4 4 5 3" xfId="11530"/>
    <cellStyle name="Total 2 4 4 5 3 2" xfId="11531"/>
    <cellStyle name="Total 2 4 4 5 3_4F" xfId="25924"/>
    <cellStyle name="Total 2 4 4 5 4" xfId="11532"/>
    <cellStyle name="Total 2 4 4 5_4F" xfId="25925"/>
    <cellStyle name="Total 2 4 4 6" xfId="11533"/>
    <cellStyle name="Total 2 4 4 6 2" xfId="11534"/>
    <cellStyle name="Total 2 4 4 6 2 2" xfId="11535"/>
    <cellStyle name="Total 2 4 4 6 2 3" xfId="11536"/>
    <cellStyle name="Total 2 4 4 6 2_4F" xfId="25926"/>
    <cellStyle name="Total 2 4 4 6 3" xfId="11537"/>
    <cellStyle name="Total 2 4 4 6 3 2" xfId="11538"/>
    <cellStyle name="Total 2 4 4 6 3_4F" xfId="25927"/>
    <cellStyle name="Total 2 4 4 6 4" xfId="11539"/>
    <cellStyle name="Total 2 4 4 6_4F" xfId="25928"/>
    <cellStyle name="Total 2 4 4 7" xfId="11540"/>
    <cellStyle name="Total 2 4 4 7 2" xfId="11541"/>
    <cellStyle name="Total 2 4 4 7 3" xfId="11542"/>
    <cellStyle name="Total 2 4 4 7_4F" xfId="25929"/>
    <cellStyle name="Total 2 4 4 8" xfId="11543"/>
    <cellStyle name="Total 2 4 4 8 2" xfId="11544"/>
    <cellStyle name="Total 2 4 4 8_4F" xfId="25930"/>
    <cellStyle name="Total 2 4 4 9" xfId="11545"/>
    <cellStyle name="Total 2 4 4_4F" xfId="25931"/>
    <cellStyle name="Total 2 4 5" xfId="11546"/>
    <cellStyle name="Total 2 4 5 2" xfId="11547"/>
    <cellStyle name="Total 2 4 5 2 2" xfId="11548"/>
    <cellStyle name="Total 2 4 5 2 2 2" xfId="11549"/>
    <cellStyle name="Total 2 4 5 2 2 3" xfId="11550"/>
    <cellStyle name="Total 2 4 5 2 2_4F" xfId="25932"/>
    <cellStyle name="Total 2 4 5 2 3" xfId="11551"/>
    <cellStyle name="Total 2 4 5 2 3 2" xfId="11552"/>
    <cellStyle name="Total 2 4 5 2 3_4F" xfId="25933"/>
    <cellStyle name="Total 2 4 5 2 4" xfId="11553"/>
    <cellStyle name="Total 2 4 5 2_4F" xfId="25934"/>
    <cellStyle name="Total 2 4 5 3" xfId="11554"/>
    <cellStyle name="Total 2 4 5 3 2" xfId="11555"/>
    <cellStyle name="Total 2 4 5 3 2 2" xfId="11556"/>
    <cellStyle name="Total 2 4 5 3 2 3" xfId="11557"/>
    <cellStyle name="Total 2 4 5 3 2_4F" xfId="25935"/>
    <cellStyle name="Total 2 4 5 3 3" xfId="11558"/>
    <cellStyle name="Total 2 4 5 3 3 2" xfId="11559"/>
    <cellStyle name="Total 2 4 5 3 3_4F" xfId="25936"/>
    <cellStyle name="Total 2 4 5 3 4" xfId="11560"/>
    <cellStyle name="Total 2 4 5 3_4F" xfId="25937"/>
    <cellStyle name="Total 2 4 5 4" xfId="11561"/>
    <cellStyle name="Total 2 4 5 4 2" xfId="11562"/>
    <cellStyle name="Total 2 4 5 4 2 2" xfId="11563"/>
    <cellStyle name="Total 2 4 5 4 2 3" xfId="11564"/>
    <cellStyle name="Total 2 4 5 4 2_4F" xfId="25938"/>
    <cellStyle name="Total 2 4 5 4 3" xfId="11565"/>
    <cellStyle name="Total 2 4 5 4 3 2" xfId="11566"/>
    <cellStyle name="Total 2 4 5 4 3_4F" xfId="25939"/>
    <cellStyle name="Total 2 4 5 4 4" xfId="11567"/>
    <cellStyle name="Total 2 4 5 4_4F" xfId="25940"/>
    <cellStyle name="Total 2 4 5 5" xfId="11568"/>
    <cellStyle name="Total 2 4 5 5 2" xfId="11569"/>
    <cellStyle name="Total 2 4 5 5 2 2" xfId="11570"/>
    <cellStyle name="Total 2 4 5 5 2 3" xfId="11571"/>
    <cellStyle name="Total 2 4 5 5 2_4F" xfId="25941"/>
    <cellStyle name="Total 2 4 5 5 3" xfId="11572"/>
    <cellStyle name="Total 2 4 5 5 3 2" xfId="11573"/>
    <cellStyle name="Total 2 4 5 5 3_4F" xfId="25942"/>
    <cellStyle name="Total 2 4 5 5 4" xfId="11574"/>
    <cellStyle name="Total 2 4 5 5_4F" xfId="25943"/>
    <cellStyle name="Total 2 4 5 6" xfId="11575"/>
    <cellStyle name="Total 2 4 5 6 2" xfId="11576"/>
    <cellStyle name="Total 2 4 5 6 2 2" xfId="11577"/>
    <cellStyle name="Total 2 4 5 6 2 3" xfId="11578"/>
    <cellStyle name="Total 2 4 5 6 2_4F" xfId="25944"/>
    <cellStyle name="Total 2 4 5 6 3" xfId="11579"/>
    <cellStyle name="Total 2 4 5 6 3 2" xfId="11580"/>
    <cellStyle name="Total 2 4 5 6 3_4F" xfId="25945"/>
    <cellStyle name="Total 2 4 5 6 4" xfId="11581"/>
    <cellStyle name="Total 2 4 5 6_4F" xfId="25946"/>
    <cellStyle name="Total 2 4 5 7" xfId="11582"/>
    <cellStyle name="Total 2 4 5 7 2" xfId="11583"/>
    <cellStyle name="Total 2 4 5 7 3" xfId="11584"/>
    <cellStyle name="Total 2 4 5 7_4F" xfId="25947"/>
    <cellStyle name="Total 2 4 5 8" xfId="11585"/>
    <cellStyle name="Total 2 4 5 8 2" xfId="11586"/>
    <cellStyle name="Total 2 4 5 8_4F" xfId="25948"/>
    <cellStyle name="Total 2 4 5 9" xfId="11587"/>
    <cellStyle name="Total 2 4 5_4F" xfId="25949"/>
    <cellStyle name="Total 2 4 6" xfId="11588"/>
    <cellStyle name="Total 2 4 6 2" xfId="11589"/>
    <cellStyle name="Total 2 4 6 2 2" xfId="11590"/>
    <cellStyle name="Total 2 4 6 2 3" xfId="11591"/>
    <cellStyle name="Total 2 4 6 2_4F" xfId="25950"/>
    <cellStyle name="Total 2 4 6 3" xfId="11592"/>
    <cellStyle name="Total 2 4 6 3 2" xfId="11593"/>
    <cellStyle name="Total 2 4 6 3_4F" xfId="25951"/>
    <cellStyle name="Total 2 4 6 4" xfId="11594"/>
    <cellStyle name="Total 2 4 6_4F" xfId="25952"/>
    <cellStyle name="Total 2 4 7" xfId="11595"/>
    <cellStyle name="Total 2 4 7 2" xfId="11596"/>
    <cellStyle name="Total 2 4 7 2 2" xfId="11597"/>
    <cellStyle name="Total 2 4 7 2 3" xfId="11598"/>
    <cellStyle name="Total 2 4 7 2_4F" xfId="25953"/>
    <cellStyle name="Total 2 4 7 3" xfId="11599"/>
    <cellStyle name="Total 2 4 7 3 2" xfId="11600"/>
    <cellStyle name="Total 2 4 7 3_4F" xfId="25954"/>
    <cellStyle name="Total 2 4 7 4" xfId="11601"/>
    <cellStyle name="Total 2 4 7_4F" xfId="25955"/>
    <cellStyle name="Total 2 4 8" xfId="11602"/>
    <cellStyle name="Total 2 4 8 2" xfId="11603"/>
    <cellStyle name="Total 2 4 8 2 2" xfId="11604"/>
    <cellStyle name="Total 2 4 8 2 3" xfId="11605"/>
    <cellStyle name="Total 2 4 8 2_4F" xfId="25956"/>
    <cellStyle name="Total 2 4 8 3" xfId="11606"/>
    <cellStyle name="Total 2 4 8 3 2" xfId="11607"/>
    <cellStyle name="Total 2 4 8 3_4F" xfId="25957"/>
    <cellStyle name="Total 2 4 8 4" xfId="11608"/>
    <cellStyle name="Total 2 4 8_4F" xfId="25958"/>
    <cellStyle name="Total 2 4 9" xfId="11609"/>
    <cellStyle name="Total 2 4 9 2" xfId="11610"/>
    <cellStyle name="Total 2 4 9 2 2" xfId="11611"/>
    <cellStyle name="Total 2 4 9 2 3" xfId="11612"/>
    <cellStyle name="Total 2 4 9 2_4F" xfId="25959"/>
    <cellStyle name="Total 2 4 9 3" xfId="11613"/>
    <cellStyle name="Total 2 4 9 3 2" xfId="11614"/>
    <cellStyle name="Total 2 4 9 3_4F" xfId="25960"/>
    <cellStyle name="Total 2 4 9 4" xfId="11615"/>
    <cellStyle name="Total 2 4 9_4F" xfId="25961"/>
    <cellStyle name="Total 2 4_4F" xfId="25962"/>
    <cellStyle name="Total 2 5" xfId="11616"/>
    <cellStyle name="Total 2 5 10" xfId="11617"/>
    <cellStyle name="Total 2 5 10 2" xfId="11618"/>
    <cellStyle name="Total 2 5 10 2 2" xfId="11619"/>
    <cellStyle name="Total 2 5 10 2 3" xfId="11620"/>
    <cellStyle name="Total 2 5 10 2_4F" xfId="25963"/>
    <cellStyle name="Total 2 5 10 3" xfId="11621"/>
    <cellStyle name="Total 2 5 10 3 2" xfId="11622"/>
    <cellStyle name="Total 2 5 10 3_4F" xfId="25964"/>
    <cellStyle name="Total 2 5 10 4" xfId="11623"/>
    <cellStyle name="Total 2 5 10_4F" xfId="25965"/>
    <cellStyle name="Total 2 5 11" xfId="11624"/>
    <cellStyle name="Total 2 5 11 2" xfId="11625"/>
    <cellStyle name="Total 2 5 11 2 2" xfId="11626"/>
    <cellStyle name="Total 2 5 11 2 3" xfId="11627"/>
    <cellStyle name="Total 2 5 11 2_4F" xfId="25966"/>
    <cellStyle name="Total 2 5 11 3" xfId="11628"/>
    <cellStyle name="Total 2 5 11 3 2" xfId="11629"/>
    <cellStyle name="Total 2 5 11 3_4F" xfId="25967"/>
    <cellStyle name="Total 2 5 11 4" xfId="11630"/>
    <cellStyle name="Total 2 5 11_4F" xfId="25968"/>
    <cellStyle name="Total 2 5 12" xfId="11631"/>
    <cellStyle name="Total 2 5 12 2" xfId="11632"/>
    <cellStyle name="Total 2 5 12 3" xfId="11633"/>
    <cellStyle name="Total 2 5 12_4F" xfId="25969"/>
    <cellStyle name="Total 2 5 13" xfId="11634"/>
    <cellStyle name="Total 2 5 13 2" xfId="11635"/>
    <cellStyle name="Total 2 5 13_4F" xfId="25970"/>
    <cellStyle name="Total 2 5 14" xfId="11636"/>
    <cellStyle name="Total 2 5 15" xfId="25971"/>
    <cellStyle name="Total 2 5 2" xfId="11637"/>
    <cellStyle name="Total 2 5 2 2" xfId="11638"/>
    <cellStyle name="Total 2 5 2 2 2" xfId="11639"/>
    <cellStyle name="Total 2 5 2 2 2 2" xfId="11640"/>
    <cellStyle name="Total 2 5 2 2 2 3" xfId="11641"/>
    <cellStyle name="Total 2 5 2 2 2_4F" xfId="25972"/>
    <cellStyle name="Total 2 5 2 2 3" xfId="11642"/>
    <cellStyle name="Total 2 5 2 2 3 2" xfId="11643"/>
    <cellStyle name="Total 2 5 2 2 3_4F" xfId="25973"/>
    <cellStyle name="Total 2 5 2 2 4" xfId="11644"/>
    <cellStyle name="Total 2 5 2 2_4F" xfId="25974"/>
    <cellStyle name="Total 2 5 2 3" xfId="11645"/>
    <cellStyle name="Total 2 5 2 3 2" xfId="11646"/>
    <cellStyle name="Total 2 5 2 3 2 2" xfId="11647"/>
    <cellStyle name="Total 2 5 2 3 2 3" xfId="11648"/>
    <cellStyle name="Total 2 5 2 3 2_4F" xfId="25975"/>
    <cellStyle name="Total 2 5 2 3 3" xfId="11649"/>
    <cellStyle name="Total 2 5 2 3 3 2" xfId="11650"/>
    <cellStyle name="Total 2 5 2 3 3_4F" xfId="25976"/>
    <cellStyle name="Total 2 5 2 3 4" xfId="11651"/>
    <cellStyle name="Total 2 5 2 3_4F" xfId="25977"/>
    <cellStyle name="Total 2 5 2 4" xfId="11652"/>
    <cellStyle name="Total 2 5 2 4 2" xfId="11653"/>
    <cellStyle name="Total 2 5 2 4 2 2" xfId="11654"/>
    <cellStyle name="Total 2 5 2 4 2 3" xfId="11655"/>
    <cellStyle name="Total 2 5 2 4 2_4F" xfId="25978"/>
    <cellStyle name="Total 2 5 2 4 3" xfId="11656"/>
    <cellStyle name="Total 2 5 2 4 3 2" xfId="11657"/>
    <cellStyle name="Total 2 5 2 4 3_4F" xfId="25979"/>
    <cellStyle name="Total 2 5 2 4 4" xfId="11658"/>
    <cellStyle name="Total 2 5 2 4_4F" xfId="25980"/>
    <cellStyle name="Total 2 5 2 5" xfId="11659"/>
    <cellStyle name="Total 2 5 2 5 2" xfId="11660"/>
    <cellStyle name="Total 2 5 2 5 2 2" xfId="11661"/>
    <cellStyle name="Total 2 5 2 5 2 3" xfId="11662"/>
    <cellStyle name="Total 2 5 2 5 2_4F" xfId="25981"/>
    <cellStyle name="Total 2 5 2 5 3" xfId="11663"/>
    <cellStyle name="Total 2 5 2 5 3 2" xfId="11664"/>
    <cellStyle name="Total 2 5 2 5 3_4F" xfId="25982"/>
    <cellStyle name="Total 2 5 2 5 4" xfId="11665"/>
    <cellStyle name="Total 2 5 2 5_4F" xfId="25983"/>
    <cellStyle name="Total 2 5 2 6" xfId="11666"/>
    <cellStyle name="Total 2 5 2 6 2" xfId="11667"/>
    <cellStyle name="Total 2 5 2 6 2 2" xfId="11668"/>
    <cellStyle name="Total 2 5 2 6 2 3" xfId="11669"/>
    <cellStyle name="Total 2 5 2 6 2_4F" xfId="25984"/>
    <cellStyle name="Total 2 5 2 6 3" xfId="11670"/>
    <cellStyle name="Total 2 5 2 6 3 2" xfId="11671"/>
    <cellStyle name="Total 2 5 2 6 3_4F" xfId="25985"/>
    <cellStyle name="Total 2 5 2 6 4" xfId="11672"/>
    <cellStyle name="Total 2 5 2 6_4F" xfId="25986"/>
    <cellStyle name="Total 2 5 2 7" xfId="11673"/>
    <cellStyle name="Total 2 5 2 7 2" xfId="11674"/>
    <cellStyle name="Total 2 5 2 7 3" xfId="11675"/>
    <cellStyle name="Total 2 5 2 7_4F" xfId="25987"/>
    <cellStyle name="Total 2 5 2 8" xfId="11676"/>
    <cellStyle name="Total 2 5 2 8 2" xfId="11677"/>
    <cellStyle name="Total 2 5 2 8_4F" xfId="25988"/>
    <cellStyle name="Total 2 5 2 9" xfId="11678"/>
    <cellStyle name="Total 2 5 2_4F" xfId="25989"/>
    <cellStyle name="Total 2 5 3" xfId="11679"/>
    <cellStyle name="Total 2 5 3 2" xfId="11680"/>
    <cellStyle name="Total 2 5 3 2 2" xfId="11681"/>
    <cellStyle name="Total 2 5 3 2 2 2" xfId="11682"/>
    <cellStyle name="Total 2 5 3 2 2 3" xfId="11683"/>
    <cellStyle name="Total 2 5 3 2 2_4F" xfId="25990"/>
    <cellStyle name="Total 2 5 3 2 3" xfId="11684"/>
    <cellStyle name="Total 2 5 3 2 3 2" xfId="11685"/>
    <cellStyle name="Total 2 5 3 2 3_4F" xfId="25991"/>
    <cellStyle name="Total 2 5 3 2 4" xfId="11686"/>
    <cellStyle name="Total 2 5 3 2_4F" xfId="25992"/>
    <cellStyle name="Total 2 5 3 3" xfId="11687"/>
    <cellStyle name="Total 2 5 3 3 2" xfId="11688"/>
    <cellStyle name="Total 2 5 3 3 2 2" xfId="11689"/>
    <cellStyle name="Total 2 5 3 3 2 3" xfId="11690"/>
    <cellStyle name="Total 2 5 3 3 2_4F" xfId="25993"/>
    <cellStyle name="Total 2 5 3 3 3" xfId="11691"/>
    <cellStyle name="Total 2 5 3 3 3 2" xfId="11692"/>
    <cellStyle name="Total 2 5 3 3 3_4F" xfId="25994"/>
    <cellStyle name="Total 2 5 3 3 4" xfId="11693"/>
    <cellStyle name="Total 2 5 3 3_4F" xfId="25995"/>
    <cellStyle name="Total 2 5 3 4" xfId="11694"/>
    <cellStyle name="Total 2 5 3 4 2" xfId="11695"/>
    <cellStyle name="Total 2 5 3 4 2 2" xfId="11696"/>
    <cellStyle name="Total 2 5 3 4 2 3" xfId="11697"/>
    <cellStyle name="Total 2 5 3 4 2_4F" xfId="25996"/>
    <cellStyle name="Total 2 5 3 4 3" xfId="11698"/>
    <cellStyle name="Total 2 5 3 4 3 2" xfId="11699"/>
    <cellStyle name="Total 2 5 3 4 3_4F" xfId="25997"/>
    <cellStyle name="Total 2 5 3 4 4" xfId="11700"/>
    <cellStyle name="Total 2 5 3 4_4F" xfId="25998"/>
    <cellStyle name="Total 2 5 3 5" xfId="11701"/>
    <cellStyle name="Total 2 5 3 5 2" xfId="11702"/>
    <cellStyle name="Total 2 5 3 5 2 2" xfId="11703"/>
    <cellStyle name="Total 2 5 3 5 2 3" xfId="11704"/>
    <cellStyle name="Total 2 5 3 5 2_4F" xfId="25999"/>
    <cellStyle name="Total 2 5 3 5 3" xfId="11705"/>
    <cellStyle name="Total 2 5 3 5 3 2" xfId="11706"/>
    <cellStyle name="Total 2 5 3 5 3_4F" xfId="26000"/>
    <cellStyle name="Total 2 5 3 5 4" xfId="11707"/>
    <cellStyle name="Total 2 5 3 5_4F" xfId="26001"/>
    <cellStyle name="Total 2 5 3 6" xfId="11708"/>
    <cellStyle name="Total 2 5 3 6 2" xfId="11709"/>
    <cellStyle name="Total 2 5 3 6 2 2" xfId="11710"/>
    <cellStyle name="Total 2 5 3 6 2 3" xfId="11711"/>
    <cellStyle name="Total 2 5 3 6 2_4F" xfId="26002"/>
    <cellStyle name="Total 2 5 3 6 3" xfId="11712"/>
    <cellStyle name="Total 2 5 3 6 3 2" xfId="11713"/>
    <cellStyle name="Total 2 5 3 6 3_4F" xfId="26003"/>
    <cellStyle name="Total 2 5 3 6 4" xfId="11714"/>
    <cellStyle name="Total 2 5 3 6_4F" xfId="26004"/>
    <cellStyle name="Total 2 5 3 7" xfId="11715"/>
    <cellStyle name="Total 2 5 3 7 2" xfId="11716"/>
    <cellStyle name="Total 2 5 3 7 3" xfId="11717"/>
    <cellStyle name="Total 2 5 3 7_4F" xfId="26005"/>
    <cellStyle name="Total 2 5 3 8" xfId="11718"/>
    <cellStyle name="Total 2 5 3 8 2" xfId="11719"/>
    <cellStyle name="Total 2 5 3 8_4F" xfId="26006"/>
    <cellStyle name="Total 2 5 3 9" xfId="11720"/>
    <cellStyle name="Total 2 5 3_4F" xfId="26007"/>
    <cellStyle name="Total 2 5 4" xfId="11721"/>
    <cellStyle name="Total 2 5 4 2" xfId="11722"/>
    <cellStyle name="Total 2 5 4 2 2" xfId="11723"/>
    <cellStyle name="Total 2 5 4 2 2 2" xfId="11724"/>
    <cellStyle name="Total 2 5 4 2 2 3" xfId="11725"/>
    <cellStyle name="Total 2 5 4 2 2_4F" xfId="26008"/>
    <cellStyle name="Total 2 5 4 2 3" xfId="11726"/>
    <cellStyle name="Total 2 5 4 2 3 2" xfId="11727"/>
    <cellStyle name="Total 2 5 4 2 3_4F" xfId="26009"/>
    <cellStyle name="Total 2 5 4 2 4" xfId="11728"/>
    <cellStyle name="Total 2 5 4 2_4F" xfId="26010"/>
    <cellStyle name="Total 2 5 4 3" xfId="11729"/>
    <cellStyle name="Total 2 5 4 3 2" xfId="11730"/>
    <cellStyle name="Total 2 5 4 3 2 2" xfId="11731"/>
    <cellStyle name="Total 2 5 4 3 2 3" xfId="11732"/>
    <cellStyle name="Total 2 5 4 3 2_4F" xfId="26011"/>
    <cellStyle name="Total 2 5 4 3 3" xfId="11733"/>
    <cellStyle name="Total 2 5 4 3 3 2" xfId="11734"/>
    <cellStyle name="Total 2 5 4 3 3_4F" xfId="26012"/>
    <cellStyle name="Total 2 5 4 3 4" xfId="11735"/>
    <cellStyle name="Total 2 5 4 3_4F" xfId="26013"/>
    <cellStyle name="Total 2 5 4 4" xfId="11736"/>
    <cellStyle name="Total 2 5 4 4 2" xfId="11737"/>
    <cellStyle name="Total 2 5 4 4 2 2" xfId="11738"/>
    <cellStyle name="Total 2 5 4 4 2 3" xfId="11739"/>
    <cellStyle name="Total 2 5 4 4 2_4F" xfId="26014"/>
    <cellStyle name="Total 2 5 4 4 3" xfId="11740"/>
    <cellStyle name="Total 2 5 4 4 3 2" xfId="11741"/>
    <cellStyle name="Total 2 5 4 4 3_4F" xfId="26015"/>
    <cellStyle name="Total 2 5 4 4 4" xfId="11742"/>
    <cellStyle name="Total 2 5 4 4_4F" xfId="26016"/>
    <cellStyle name="Total 2 5 4 5" xfId="11743"/>
    <cellStyle name="Total 2 5 4 5 2" xfId="11744"/>
    <cellStyle name="Total 2 5 4 5 2 2" xfId="11745"/>
    <cellStyle name="Total 2 5 4 5 2 3" xfId="11746"/>
    <cellStyle name="Total 2 5 4 5 2_4F" xfId="26017"/>
    <cellStyle name="Total 2 5 4 5 3" xfId="11747"/>
    <cellStyle name="Total 2 5 4 5 3 2" xfId="11748"/>
    <cellStyle name="Total 2 5 4 5 3_4F" xfId="26018"/>
    <cellStyle name="Total 2 5 4 5 4" xfId="11749"/>
    <cellStyle name="Total 2 5 4 5_4F" xfId="26019"/>
    <cellStyle name="Total 2 5 4 6" xfId="11750"/>
    <cellStyle name="Total 2 5 4 6 2" xfId="11751"/>
    <cellStyle name="Total 2 5 4 6 2 2" xfId="11752"/>
    <cellStyle name="Total 2 5 4 6 2 3" xfId="11753"/>
    <cellStyle name="Total 2 5 4 6 2_4F" xfId="26020"/>
    <cellStyle name="Total 2 5 4 6 3" xfId="11754"/>
    <cellStyle name="Total 2 5 4 6 3 2" xfId="11755"/>
    <cellStyle name="Total 2 5 4 6 3_4F" xfId="26021"/>
    <cellStyle name="Total 2 5 4 6 4" xfId="11756"/>
    <cellStyle name="Total 2 5 4 6_4F" xfId="26022"/>
    <cellStyle name="Total 2 5 4 7" xfId="11757"/>
    <cellStyle name="Total 2 5 4 7 2" xfId="11758"/>
    <cellStyle name="Total 2 5 4 7 3" xfId="11759"/>
    <cellStyle name="Total 2 5 4 7_4F" xfId="26023"/>
    <cellStyle name="Total 2 5 4 8" xfId="11760"/>
    <cellStyle name="Total 2 5 4 8 2" xfId="11761"/>
    <cellStyle name="Total 2 5 4 8_4F" xfId="26024"/>
    <cellStyle name="Total 2 5 4 9" xfId="11762"/>
    <cellStyle name="Total 2 5 4_4F" xfId="26025"/>
    <cellStyle name="Total 2 5 5" xfId="11763"/>
    <cellStyle name="Total 2 5 5 2" xfId="11764"/>
    <cellStyle name="Total 2 5 5 2 2" xfId="11765"/>
    <cellStyle name="Total 2 5 5 2 2 2" xfId="11766"/>
    <cellStyle name="Total 2 5 5 2 2 3" xfId="11767"/>
    <cellStyle name="Total 2 5 5 2 2_4F" xfId="26026"/>
    <cellStyle name="Total 2 5 5 2 3" xfId="11768"/>
    <cellStyle name="Total 2 5 5 2 3 2" xfId="11769"/>
    <cellStyle name="Total 2 5 5 2 3_4F" xfId="26027"/>
    <cellStyle name="Total 2 5 5 2 4" xfId="11770"/>
    <cellStyle name="Total 2 5 5 2_4F" xfId="26028"/>
    <cellStyle name="Total 2 5 5 3" xfId="11771"/>
    <cellStyle name="Total 2 5 5 3 2" xfId="11772"/>
    <cellStyle name="Total 2 5 5 3 2 2" xfId="11773"/>
    <cellStyle name="Total 2 5 5 3 2 3" xfId="11774"/>
    <cellStyle name="Total 2 5 5 3 2_4F" xfId="26029"/>
    <cellStyle name="Total 2 5 5 3 3" xfId="11775"/>
    <cellStyle name="Total 2 5 5 3 3 2" xfId="11776"/>
    <cellStyle name="Total 2 5 5 3 3_4F" xfId="26030"/>
    <cellStyle name="Total 2 5 5 3 4" xfId="11777"/>
    <cellStyle name="Total 2 5 5 3_4F" xfId="26031"/>
    <cellStyle name="Total 2 5 5 4" xfId="11778"/>
    <cellStyle name="Total 2 5 5 4 2" xfId="11779"/>
    <cellStyle name="Total 2 5 5 4 2 2" xfId="11780"/>
    <cellStyle name="Total 2 5 5 4 2 3" xfId="11781"/>
    <cellStyle name="Total 2 5 5 4 2_4F" xfId="26032"/>
    <cellStyle name="Total 2 5 5 4 3" xfId="11782"/>
    <cellStyle name="Total 2 5 5 4 3 2" xfId="11783"/>
    <cellStyle name="Total 2 5 5 4 3_4F" xfId="26033"/>
    <cellStyle name="Total 2 5 5 4 4" xfId="11784"/>
    <cellStyle name="Total 2 5 5 4_4F" xfId="26034"/>
    <cellStyle name="Total 2 5 5 5" xfId="11785"/>
    <cellStyle name="Total 2 5 5 5 2" xfId="11786"/>
    <cellStyle name="Total 2 5 5 5 2 2" xfId="11787"/>
    <cellStyle name="Total 2 5 5 5 2 3" xfId="11788"/>
    <cellStyle name="Total 2 5 5 5 2_4F" xfId="26035"/>
    <cellStyle name="Total 2 5 5 5 3" xfId="11789"/>
    <cellStyle name="Total 2 5 5 5 3 2" xfId="11790"/>
    <cellStyle name="Total 2 5 5 5 3_4F" xfId="26036"/>
    <cellStyle name="Total 2 5 5 5 4" xfId="11791"/>
    <cellStyle name="Total 2 5 5 5_4F" xfId="26037"/>
    <cellStyle name="Total 2 5 5 6" xfId="11792"/>
    <cellStyle name="Total 2 5 5 6 2" xfId="11793"/>
    <cellStyle name="Total 2 5 5 6 2 2" xfId="11794"/>
    <cellStyle name="Total 2 5 5 6 2 3" xfId="11795"/>
    <cellStyle name="Total 2 5 5 6 2_4F" xfId="26038"/>
    <cellStyle name="Total 2 5 5 6 3" xfId="11796"/>
    <cellStyle name="Total 2 5 5 6 3 2" xfId="11797"/>
    <cellStyle name="Total 2 5 5 6 3_4F" xfId="26039"/>
    <cellStyle name="Total 2 5 5 6 4" xfId="11798"/>
    <cellStyle name="Total 2 5 5 6_4F" xfId="26040"/>
    <cellStyle name="Total 2 5 5 7" xfId="11799"/>
    <cellStyle name="Total 2 5 5 7 2" xfId="11800"/>
    <cellStyle name="Total 2 5 5 7 3" xfId="11801"/>
    <cellStyle name="Total 2 5 5 7_4F" xfId="26041"/>
    <cellStyle name="Total 2 5 5 8" xfId="11802"/>
    <cellStyle name="Total 2 5 5 8 2" xfId="11803"/>
    <cellStyle name="Total 2 5 5 8_4F" xfId="26042"/>
    <cellStyle name="Total 2 5 5 9" xfId="11804"/>
    <cellStyle name="Total 2 5 5_4F" xfId="26043"/>
    <cellStyle name="Total 2 5 6" xfId="11805"/>
    <cellStyle name="Total 2 5 6 2" xfId="11806"/>
    <cellStyle name="Total 2 5 6 2 2" xfId="11807"/>
    <cellStyle name="Total 2 5 6 2 3" xfId="11808"/>
    <cellStyle name="Total 2 5 6 2_4F" xfId="26044"/>
    <cellStyle name="Total 2 5 6 3" xfId="11809"/>
    <cellStyle name="Total 2 5 6 3 2" xfId="11810"/>
    <cellStyle name="Total 2 5 6 3_4F" xfId="26045"/>
    <cellStyle name="Total 2 5 6 4" xfId="11811"/>
    <cellStyle name="Total 2 5 6_4F" xfId="26046"/>
    <cellStyle name="Total 2 5 7" xfId="11812"/>
    <cellStyle name="Total 2 5 7 2" xfId="11813"/>
    <cellStyle name="Total 2 5 7 2 2" xfId="11814"/>
    <cellStyle name="Total 2 5 7 2 3" xfId="11815"/>
    <cellStyle name="Total 2 5 7 2_4F" xfId="26047"/>
    <cellStyle name="Total 2 5 7 3" xfId="11816"/>
    <cellStyle name="Total 2 5 7 3 2" xfId="11817"/>
    <cellStyle name="Total 2 5 7 3_4F" xfId="26048"/>
    <cellStyle name="Total 2 5 7 4" xfId="11818"/>
    <cellStyle name="Total 2 5 7_4F" xfId="26049"/>
    <cellStyle name="Total 2 5 8" xfId="11819"/>
    <cellStyle name="Total 2 5 8 2" xfId="11820"/>
    <cellStyle name="Total 2 5 8 2 2" xfId="11821"/>
    <cellStyle name="Total 2 5 8 2 3" xfId="11822"/>
    <cellStyle name="Total 2 5 8 2_4F" xfId="26050"/>
    <cellStyle name="Total 2 5 8 3" xfId="11823"/>
    <cellStyle name="Total 2 5 8 3 2" xfId="11824"/>
    <cellStyle name="Total 2 5 8 3_4F" xfId="26051"/>
    <cellStyle name="Total 2 5 8 4" xfId="11825"/>
    <cellStyle name="Total 2 5 8_4F" xfId="26052"/>
    <cellStyle name="Total 2 5 9" xfId="11826"/>
    <cellStyle name="Total 2 5 9 2" xfId="11827"/>
    <cellStyle name="Total 2 5 9 2 2" xfId="11828"/>
    <cellStyle name="Total 2 5 9 2 3" xfId="11829"/>
    <cellStyle name="Total 2 5 9 2_4F" xfId="26053"/>
    <cellStyle name="Total 2 5 9 3" xfId="11830"/>
    <cellStyle name="Total 2 5 9 3 2" xfId="11831"/>
    <cellStyle name="Total 2 5 9 3_4F" xfId="26054"/>
    <cellStyle name="Total 2 5 9 4" xfId="11832"/>
    <cellStyle name="Total 2 5 9_4F" xfId="26055"/>
    <cellStyle name="Total 2 5_4F" xfId="26056"/>
    <cellStyle name="Total 2 6" xfId="11833"/>
    <cellStyle name="Total 2 6 10" xfId="11834"/>
    <cellStyle name="Total 2 6 10 2" xfId="11835"/>
    <cellStyle name="Total 2 6 10 2 2" xfId="11836"/>
    <cellStyle name="Total 2 6 10 2 3" xfId="11837"/>
    <cellStyle name="Total 2 6 10 2_4F" xfId="26057"/>
    <cellStyle name="Total 2 6 10 3" xfId="11838"/>
    <cellStyle name="Total 2 6 10 3 2" xfId="11839"/>
    <cellStyle name="Total 2 6 10 3_4F" xfId="26058"/>
    <cellStyle name="Total 2 6 10 4" xfId="11840"/>
    <cellStyle name="Total 2 6 10_4F" xfId="26059"/>
    <cellStyle name="Total 2 6 11" xfId="11841"/>
    <cellStyle name="Total 2 6 11 2" xfId="11842"/>
    <cellStyle name="Total 2 6 11 2 2" xfId="11843"/>
    <cellStyle name="Total 2 6 11 2 3" xfId="11844"/>
    <cellStyle name="Total 2 6 11 2_4F" xfId="26060"/>
    <cellStyle name="Total 2 6 11 3" xfId="11845"/>
    <cellStyle name="Total 2 6 11 3 2" xfId="11846"/>
    <cellStyle name="Total 2 6 11 3_4F" xfId="26061"/>
    <cellStyle name="Total 2 6 11 4" xfId="11847"/>
    <cellStyle name="Total 2 6 11_4F" xfId="26062"/>
    <cellStyle name="Total 2 6 12" xfId="11848"/>
    <cellStyle name="Total 2 6 12 2" xfId="11849"/>
    <cellStyle name="Total 2 6 12 3" xfId="11850"/>
    <cellStyle name="Total 2 6 12_4F" xfId="26063"/>
    <cellStyle name="Total 2 6 13" xfId="11851"/>
    <cellStyle name="Total 2 6 13 2" xfId="11852"/>
    <cellStyle name="Total 2 6 13_4F" xfId="26064"/>
    <cellStyle name="Total 2 6 14" xfId="11853"/>
    <cellStyle name="Total 2 6 15" xfId="26065"/>
    <cellStyle name="Total 2 6 2" xfId="11854"/>
    <cellStyle name="Total 2 6 2 2" xfId="11855"/>
    <cellStyle name="Total 2 6 2 2 2" xfId="11856"/>
    <cellStyle name="Total 2 6 2 2 2 2" xfId="11857"/>
    <cellStyle name="Total 2 6 2 2 2 3" xfId="11858"/>
    <cellStyle name="Total 2 6 2 2 2_4F" xfId="26066"/>
    <cellStyle name="Total 2 6 2 2 3" xfId="11859"/>
    <cellStyle name="Total 2 6 2 2 3 2" xfId="11860"/>
    <cellStyle name="Total 2 6 2 2 3_4F" xfId="26067"/>
    <cellStyle name="Total 2 6 2 2 4" xfId="11861"/>
    <cellStyle name="Total 2 6 2 2_4F" xfId="26068"/>
    <cellStyle name="Total 2 6 2 3" xfId="11862"/>
    <cellStyle name="Total 2 6 2 3 2" xfId="11863"/>
    <cellStyle name="Total 2 6 2 3 2 2" xfId="11864"/>
    <cellStyle name="Total 2 6 2 3 2 3" xfId="11865"/>
    <cellStyle name="Total 2 6 2 3 2_4F" xfId="26069"/>
    <cellStyle name="Total 2 6 2 3 3" xfId="11866"/>
    <cellStyle name="Total 2 6 2 3 3 2" xfId="11867"/>
    <cellStyle name="Total 2 6 2 3 3_4F" xfId="26070"/>
    <cellStyle name="Total 2 6 2 3 4" xfId="11868"/>
    <cellStyle name="Total 2 6 2 3_4F" xfId="26071"/>
    <cellStyle name="Total 2 6 2 4" xfId="11869"/>
    <cellStyle name="Total 2 6 2 4 2" xfId="11870"/>
    <cellStyle name="Total 2 6 2 4 2 2" xfId="11871"/>
    <cellStyle name="Total 2 6 2 4 2 3" xfId="11872"/>
    <cellStyle name="Total 2 6 2 4 2_4F" xfId="26072"/>
    <cellStyle name="Total 2 6 2 4 3" xfId="11873"/>
    <cellStyle name="Total 2 6 2 4 3 2" xfId="11874"/>
    <cellStyle name="Total 2 6 2 4 3_4F" xfId="26073"/>
    <cellStyle name="Total 2 6 2 4 4" xfId="11875"/>
    <cellStyle name="Total 2 6 2 4_4F" xfId="26074"/>
    <cellStyle name="Total 2 6 2 5" xfId="11876"/>
    <cellStyle name="Total 2 6 2 5 2" xfId="11877"/>
    <cellStyle name="Total 2 6 2 5 2 2" xfId="11878"/>
    <cellStyle name="Total 2 6 2 5 2 3" xfId="11879"/>
    <cellStyle name="Total 2 6 2 5 2_4F" xfId="26075"/>
    <cellStyle name="Total 2 6 2 5 3" xfId="11880"/>
    <cellStyle name="Total 2 6 2 5 3 2" xfId="11881"/>
    <cellStyle name="Total 2 6 2 5 3_4F" xfId="26076"/>
    <cellStyle name="Total 2 6 2 5 4" xfId="11882"/>
    <cellStyle name="Total 2 6 2 5_4F" xfId="26077"/>
    <cellStyle name="Total 2 6 2 6" xfId="11883"/>
    <cellStyle name="Total 2 6 2 6 2" xfId="11884"/>
    <cellStyle name="Total 2 6 2 6 2 2" xfId="11885"/>
    <cellStyle name="Total 2 6 2 6 2 3" xfId="11886"/>
    <cellStyle name="Total 2 6 2 6 2_4F" xfId="26078"/>
    <cellStyle name="Total 2 6 2 6 3" xfId="11887"/>
    <cellStyle name="Total 2 6 2 6 3 2" xfId="11888"/>
    <cellStyle name="Total 2 6 2 6 3_4F" xfId="26079"/>
    <cellStyle name="Total 2 6 2 6 4" xfId="11889"/>
    <cellStyle name="Total 2 6 2 6_4F" xfId="26080"/>
    <cellStyle name="Total 2 6 2 7" xfId="11890"/>
    <cellStyle name="Total 2 6 2 7 2" xfId="11891"/>
    <cellStyle name="Total 2 6 2 7 3" xfId="11892"/>
    <cellStyle name="Total 2 6 2 7_4F" xfId="26081"/>
    <cellStyle name="Total 2 6 2 8" xfId="11893"/>
    <cellStyle name="Total 2 6 2 8 2" xfId="11894"/>
    <cellStyle name="Total 2 6 2 8_4F" xfId="26082"/>
    <cellStyle name="Total 2 6 2 9" xfId="11895"/>
    <cellStyle name="Total 2 6 2_4F" xfId="26083"/>
    <cellStyle name="Total 2 6 3" xfId="11896"/>
    <cellStyle name="Total 2 6 3 2" xfId="11897"/>
    <cellStyle name="Total 2 6 3 2 2" xfId="11898"/>
    <cellStyle name="Total 2 6 3 2 2 2" xfId="11899"/>
    <cellStyle name="Total 2 6 3 2 2 3" xfId="11900"/>
    <cellStyle name="Total 2 6 3 2 2_4F" xfId="26084"/>
    <cellStyle name="Total 2 6 3 2 3" xfId="11901"/>
    <cellStyle name="Total 2 6 3 2 3 2" xfId="11902"/>
    <cellStyle name="Total 2 6 3 2 3_4F" xfId="26085"/>
    <cellStyle name="Total 2 6 3 2 4" xfId="11903"/>
    <cellStyle name="Total 2 6 3 2_4F" xfId="26086"/>
    <cellStyle name="Total 2 6 3 3" xfId="11904"/>
    <cellStyle name="Total 2 6 3 3 2" xfId="11905"/>
    <cellStyle name="Total 2 6 3 3 2 2" xfId="11906"/>
    <cellStyle name="Total 2 6 3 3 2 3" xfId="11907"/>
    <cellStyle name="Total 2 6 3 3 2_4F" xfId="26087"/>
    <cellStyle name="Total 2 6 3 3 3" xfId="11908"/>
    <cellStyle name="Total 2 6 3 3 3 2" xfId="11909"/>
    <cellStyle name="Total 2 6 3 3 3_4F" xfId="26088"/>
    <cellStyle name="Total 2 6 3 3 4" xfId="11910"/>
    <cellStyle name="Total 2 6 3 3_4F" xfId="26089"/>
    <cellStyle name="Total 2 6 3 4" xfId="11911"/>
    <cellStyle name="Total 2 6 3 4 2" xfId="11912"/>
    <cellStyle name="Total 2 6 3 4 2 2" xfId="11913"/>
    <cellStyle name="Total 2 6 3 4 2 3" xfId="11914"/>
    <cellStyle name="Total 2 6 3 4 2_4F" xfId="26090"/>
    <cellStyle name="Total 2 6 3 4 3" xfId="11915"/>
    <cellStyle name="Total 2 6 3 4 3 2" xfId="11916"/>
    <cellStyle name="Total 2 6 3 4 3_4F" xfId="26091"/>
    <cellStyle name="Total 2 6 3 4 4" xfId="11917"/>
    <cellStyle name="Total 2 6 3 4_4F" xfId="26092"/>
    <cellStyle name="Total 2 6 3 5" xfId="11918"/>
    <cellStyle name="Total 2 6 3 5 2" xfId="11919"/>
    <cellStyle name="Total 2 6 3 5 2 2" xfId="11920"/>
    <cellStyle name="Total 2 6 3 5 2 3" xfId="11921"/>
    <cellStyle name="Total 2 6 3 5 2_4F" xfId="26093"/>
    <cellStyle name="Total 2 6 3 5 3" xfId="11922"/>
    <cellStyle name="Total 2 6 3 5 3 2" xfId="11923"/>
    <cellStyle name="Total 2 6 3 5 3_4F" xfId="26094"/>
    <cellStyle name="Total 2 6 3 5 4" xfId="11924"/>
    <cellStyle name="Total 2 6 3 5_4F" xfId="26095"/>
    <cellStyle name="Total 2 6 3 6" xfId="11925"/>
    <cellStyle name="Total 2 6 3 6 2" xfId="11926"/>
    <cellStyle name="Total 2 6 3 6 2 2" xfId="11927"/>
    <cellStyle name="Total 2 6 3 6 2 3" xfId="11928"/>
    <cellStyle name="Total 2 6 3 6 2_4F" xfId="26096"/>
    <cellStyle name="Total 2 6 3 6 3" xfId="11929"/>
    <cellStyle name="Total 2 6 3 6 3 2" xfId="11930"/>
    <cellStyle name="Total 2 6 3 6 3_4F" xfId="26097"/>
    <cellStyle name="Total 2 6 3 6 4" xfId="11931"/>
    <cellStyle name="Total 2 6 3 6_4F" xfId="26098"/>
    <cellStyle name="Total 2 6 3 7" xfId="11932"/>
    <cellStyle name="Total 2 6 3 7 2" xfId="11933"/>
    <cellStyle name="Total 2 6 3 7 3" xfId="11934"/>
    <cellStyle name="Total 2 6 3 7_4F" xfId="26099"/>
    <cellStyle name="Total 2 6 3 8" xfId="11935"/>
    <cellStyle name="Total 2 6 3 8 2" xfId="11936"/>
    <cellStyle name="Total 2 6 3 8_4F" xfId="26100"/>
    <cellStyle name="Total 2 6 3 9" xfId="11937"/>
    <cellStyle name="Total 2 6 3_4F" xfId="26101"/>
    <cellStyle name="Total 2 6 4" xfId="11938"/>
    <cellStyle name="Total 2 6 4 2" xfId="11939"/>
    <cellStyle name="Total 2 6 4 2 2" xfId="11940"/>
    <cellStyle name="Total 2 6 4 2 2 2" xfId="11941"/>
    <cellStyle name="Total 2 6 4 2 2 3" xfId="11942"/>
    <cellStyle name="Total 2 6 4 2 2_4F" xfId="26102"/>
    <cellStyle name="Total 2 6 4 2 3" xfId="11943"/>
    <cellStyle name="Total 2 6 4 2 3 2" xfId="11944"/>
    <cellStyle name="Total 2 6 4 2 3_4F" xfId="26103"/>
    <cellStyle name="Total 2 6 4 2 4" xfId="11945"/>
    <cellStyle name="Total 2 6 4 2_4F" xfId="26104"/>
    <cellStyle name="Total 2 6 4 3" xfId="11946"/>
    <cellStyle name="Total 2 6 4 3 2" xfId="11947"/>
    <cellStyle name="Total 2 6 4 3 2 2" xfId="11948"/>
    <cellStyle name="Total 2 6 4 3 2 3" xfId="11949"/>
    <cellStyle name="Total 2 6 4 3 2_4F" xfId="26105"/>
    <cellStyle name="Total 2 6 4 3 3" xfId="11950"/>
    <cellStyle name="Total 2 6 4 3 3 2" xfId="11951"/>
    <cellStyle name="Total 2 6 4 3 3_4F" xfId="26106"/>
    <cellStyle name="Total 2 6 4 3 4" xfId="11952"/>
    <cellStyle name="Total 2 6 4 3_4F" xfId="26107"/>
    <cellStyle name="Total 2 6 4 4" xfId="11953"/>
    <cellStyle name="Total 2 6 4 4 2" xfId="11954"/>
    <cellStyle name="Total 2 6 4 4 2 2" xfId="11955"/>
    <cellStyle name="Total 2 6 4 4 2 3" xfId="11956"/>
    <cellStyle name="Total 2 6 4 4 2_4F" xfId="26108"/>
    <cellStyle name="Total 2 6 4 4 3" xfId="11957"/>
    <cellStyle name="Total 2 6 4 4 3 2" xfId="11958"/>
    <cellStyle name="Total 2 6 4 4 3_4F" xfId="26109"/>
    <cellStyle name="Total 2 6 4 4 4" xfId="11959"/>
    <cellStyle name="Total 2 6 4 4_4F" xfId="26110"/>
    <cellStyle name="Total 2 6 4 5" xfId="11960"/>
    <cellStyle name="Total 2 6 4 5 2" xfId="11961"/>
    <cellStyle name="Total 2 6 4 5 2 2" xfId="11962"/>
    <cellStyle name="Total 2 6 4 5 2 3" xfId="11963"/>
    <cellStyle name="Total 2 6 4 5 2_4F" xfId="26111"/>
    <cellStyle name="Total 2 6 4 5 3" xfId="11964"/>
    <cellStyle name="Total 2 6 4 5 3 2" xfId="11965"/>
    <cellStyle name="Total 2 6 4 5 3_4F" xfId="26112"/>
    <cellStyle name="Total 2 6 4 5 4" xfId="11966"/>
    <cellStyle name="Total 2 6 4 5_4F" xfId="26113"/>
    <cellStyle name="Total 2 6 4 6" xfId="11967"/>
    <cellStyle name="Total 2 6 4 6 2" xfId="11968"/>
    <cellStyle name="Total 2 6 4 6 2 2" xfId="11969"/>
    <cellStyle name="Total 2 6 4 6 2 3" xfId="11970"/>
    <cellStyle name="Total 2 6 4 6 2_4F" xfId="26114"/>
    <cellStyle name="Total 2 6 4 6 3" xfId="11971"/>
    <cellStyle name="Total 2 6 4 6 3 2" xfId="11972"/>
    <cellStyle name="Total 2 6 4 6 3_4F" xfId="26115"/>
    <cellStyle name="Total 2 6 4 6 4" xfId="11973"/>
    <cellStyle name="Total 2 6 4 6_4F" xfId="26116"/>
    <cellStyle name="Total 2 6 4 7" xfId="11974"/>
    <cellStyle name="Total 2 6 4 7 2" xfId="11975"/>
    <cellStyle name="Total 2 6 4 7 3" xfId="11976"/>
    <cellStyle name="Total 2 6 4 7_4F" xfId="26117"/>
    <cellStyle name="Total 2 6 4 8" xfId="11977"/>
    <cellStyle name="Total 2 6 4 8 2" xfId="11978"/>
    <cellStyle name="Total 2 6 4 8_4F" xfId="26118"/>
    <cellStyle name="Total 2 6 4 9" xfId="11979"/>
    <cellStyle name="Total 2 6 4_4F" xfId="26119"/>
    <cellStyle name="Total 2 6 5" xfId="11980"/>
    <cellStyle name="Total 2 6 5 2" xfId="11981"/>
    <cellStyle name="Total 2 6 5 2 2" xfId="11982"/>
    <cellStyle name="Total 2 6 5 2 2 2" xfId="11983"/>
    <cellStyle name="Total 2 6 5 2 2 3" xfId="11984"/>
    <cellStyle name="Total 2 6 5 2 2_4F" xfId="26120"/>
    <cellStyle name="Total 2 6 5 2 3" xfId="11985"/>
    <cellStyle name="Total 2 6 5 2 3 2" xfId="11986"/>
    <cellStyle name="Total 2 6 5 2 3_4F" xfId="26121"/>
    <cellStyle name="Total 2 6 5 2 4" xfId="11987"/>
    <cellStyle name="Total 2 6 5 2_4F" xfId="26122"/>
    <cellStyle name="Total 2 6 5 3" xfId="11988"/>
    <cellStyle name="Total 2 6 5 3 2" xfId="11989"/>
    <cellStyle name="Total 2 6 5 3 2 2" xfId="11990"/>
    <cellStyle name="Total 2 6 5 3 2 3" xfId="11991"/>
    <cellStyle name="Total 2 6 5 3 2_4F" xfId="26123"/>
    <cellStyle name="Total 2 6 5 3 3" xfId="11992"/>
    <cellStyle name="Total 2 6 5 3 3 2" xfId="11993"/>
    <cellStyle name="Total 2 6 5 3 3_4F" xfId="26124"/>
    <cellStyle name="Total 2 6 5 3 4" xfId="11994"/>
    <cellStyle name="Total 2 6 5 3_4F" xfId="26125"/>
    <cellStyle name="Total 2 6 5 4" xfId="11995"/>
    <cellStyle name="Total 2 6 5 4 2" xfId="11996"/>
    <cellStyle name="Total 2 6 5 4 2 2" xfId="11997"/>
    <cellStyle name="Total 2 6 5 4 2 3" xfId="11998"/>
    <cellStyle name="Total 2 6 5 4 2_4F" xfId="26126"/>
    <cellStyle name="Total 2 6 5 4 3" xfId="11999"/>
    <cellStyle name="Total 2 6 5 4 3 2" xfId="12000"/>
    <cellStyle name="Total 2 6 5 4 3_4F" xfId="26127"/>
    <cellStyle name="Total 2 6 5 4 4" xfId="12001"/>
    <cellStyle name="Total 2 6 5 4_4F" xfId="26128"/>
    <cellStyle name="Total 2 6 5 5" xfId="12002"/>
    <cellStyle name="Total 2 6 5 5 2" xfId="12003"/>
    <cellStyle name="Total 2 6 5 5 2 2" xfId="12004"/>
    <cellStyle name="Total 2 6 5 5 2 3" xfId="12005"/>
    <cellStyle name="Total 2 6 5 5 2_4F" xfId="26129"/>
    <cellStyle name="Total 2 6 5 5 3" xfId="12006"/>
    <cellStyle name="Total 2 6 5 5 3 2" xfId="12007"/>
    <cellStyle name="Total 2 6 5 5 3_4F" xfId="26130"/>
    <cellStyle name="Total 2 6 5 5 4" xfId="12008"/>
    <cellStyle name="Total 2 6 5 5_4F" xfId="26131"/>
    <cellStyle name="Total 2 6 5 6" xfId="12009"/>
    <cellStyle name="Total 2 6 5 6 2" xfId="12010"/>
    <cellStyle name="Total 2 6 5 6 2 2" xfId="12011"/>
    <cellStyle name="Total 2 6 5 6 2 3" xfId="12012"/>
    <cellStyle name="Total 2 6 5 6 2_4F" xfId="26132"/>
    <cellStyle name="Total 2 6 5 6 3" xfId="12013"/>
    <cellStyle name="Total 2 6 5 6 3 2" xfId="12014"/>
    <cellStyle name="Total 2 6 5 6 3_4F" xfId="26133"/>
    <cellStyle name="Total 2 6 5 6 4" xfId="12015"/>
    <cellStyle name="Total 2 6 5 6_4F" xfId="26134"/>
    <cellStyle name="Total 2 6 5 7" xfId="12016"/>
    <cellStyle name="Total 2 6 5 7 2" xfId="12017"/>
    <cellStyle name="Total 2 6 5 7 3" xfId="12018"/>
    <cellStyle name="Total 2 6 5 7_4F" xfId="26135"/>
    <cellStyle name="Total 2 6 5 8" xfId="12019"/>
    <cellStyle name="Total 2 6 5 8 2" xfId="12020"/>
    <cellStyle name="Total 2 6 5 8_4F" xfId="26136"/>
    <cellStyle name="Total 2 6 5 9" xfId="12021"/>
    <cellStyle name="Total 2 6 5_4F" xfId="26137"/>
    <cellStyle name="Total 2 6 6" xfId="12022"/>
    <cellStyle name="Total 2 6 6 2" xfId="12023"/>
    <cellStyle name="Total 2 6 6 2 2" xfId="12024"/>
    <cellStyle name="Total 2 6 6 2 3" xfId="12025"/>
    <cellStyle name="Total 2 6 6 2_4F" xfId="26138"/>
    <cellStyle name="Total 2 6 6 3" xfId="12026"/>
    <cellStyle name="Total 2 6 6 3 2" xfId="12027"/>
    <cellStyle name="Total 2 6 6 3_4F" xfId="26139"/>
    <cellStyle name="Total 2 6 6 4" xfId="12028"/>
    <cellStyle name="Total 2 6 6_4F" xfId="26140"/>
    <cellStyle name="Total 2 6 7" xfId="12029"/>
    <cellStyle name="Total 2 6 7 2" xfId="12030"/>
    <cellStyle name="Total 2 6 7 2 2" xfId="12031"/>
    <cellStyle name="Total 2 6 7 2 3" xfId="12032"/>
    <cellStyle name="Total 2 6 7 2_4F" xfId="26141"/>
    <cellStyle name="Total 2 6 7 3" xfId="12033"/>
    <cellStyle name="Total 2 6 7 3 2" xfId="12034"/>
    <cellStyle name="Total 2 6 7 3_4F" xfId="26142"/>
    <cellStyle name="Total 2 6 7 4" xfId="12035"/>
    <cellStyle name="Total 2 6 7_4F" xfId="26143"/>
    <cellStyle name="Total 2 6 8" xfId="12036"/>
    <cellStyle name="Total 2 6 8 2" xfId="12037"/>
    <cellStyle name="Total 2 6 8 2 2" xfId="12038"/>
    <cellStyle name="Total 2 6 8 2 3" xfId="12039"/>
    <cellStyle name="Total 2 6 8 2_4F" xfId="26144"/>
    <cellStyle name="Total 2 6 8 3" xfId="12040"/>
    <cellStyle name="Total 2 6 8 3 2" xfId="12041"/>
    <cellStyle name="Total 2 6 8 3_4F" xfId="26145"/>
    <cellStyle name="Total 2 6 8 4" xfId="12042"/>
    <cellStyle name="Total 2 6 8_4F" xfId="26146"/>
    <cellStyle name="Total 2 6 9" xfId="12043"/>
    <cellStyle name="Total 2 6 9 2" xfId="12044"/>
    <cellStyle name="Total 2 6 9 2 2" xfId="12045"/>
    <cellStyle name="Total 2 6 9 2 3" xfId="12046"/>
    <cellStyle name="Total 2 6 9 2_4F" xfId="26147"/>
    <cellStyle name="Total 2 6 9 3" xfId="12047"/>
    <cellStyle name="Total 2 6 9 3 2" xfId="12048"/>
    <cellStyle name="Total 2 6 9 3_4F" xfId="26148"/>
    <cellStyle name="Total 2 6 9 4" xfId="12049"/>
    <cellStyle name="Total 2 6 9_4F" xfId="26149"/>
    <cellStyle name="Total 2 6_4F" xfId="26150"/>
    <cellStyle name="Total 2 7" xfId="12050"/>
    <cellStyle name="Total 2 7 10" xfId="12051"/>
    <cellStyle name="Total 2 7 10 2" xfId="12052"/>
    <cellStyle name="Total 2 7 10 2 2" xfId="12053"/>
    <cellStyle name="Total 2 7 10 2 3" xfId="12054"/>
    <cellStyle name="Total 2 7 10 2_4F" xfId="26151"/>
    <cellStyle name="Total 2 7 10 3" xfId="12055"/>
    <cellStyle name="Total 2 7 10 3 2" xfId="12056"/>
    <cellStyle name="Total 2 7 10 3_4F" xfId="26152"/>
    <cellStyle name="Total 2 7 10 4" xfId="12057"/>
    <cellStyle name="Total 2 7 10_4F" xfId="26153"/>
    <cellStyle name="Total 2 7 11" xfId="12058"/>
    <cellStyle name="Total 2 7 11 2" xfId="12059"/>
    <cellStyle name="Total 2 7 11 2 2" xfId="12060"/>
    <cellStyle name="Total 2 7 11 2 3" xfId="12061"/>
    <cellStyle name="Total 2 7 11 2_4F" xfId="26154"/>
    <cellStyle name="Total 2 7 11 3" xfId="12062"/>
    <cellStyle name="Total 2 7 11 3 2" xfId="12063"/>
    <cellStyle name="Total 2 7 11 3_4F" xfId="26155"/>
    <cellStyle name="Total 2 7 11 4" xfId="12064"/>
    <cellStyle name="Total 2 7 11_4F" xfId="26156"/>
    <cellStyle name="Total 2 7 12" xfId="12065"/>
    <cellStyle name="Total 2 7 12 2" xfId="12066"/>
    <cellStyle name="Total 2 7 12 3" xfId="12067"/>
    <cellStyle name="Total 2 7 12_4F" xfId="26157"/>
    <cellStyle name="Total 2 7 13" xfId="12068"/>
    <cellStyle name="Total 2 7 13 2" xfId="12069"/>
    <cellStyle name="Total 2 7 13_4F" xfId="26158"/>
    <cellStyle name="Total 2 7 14" xfId="12070"/>
    <cellStyle name="Total 2 7 15" xfId="26159"/>
    <cellStyle name="Total 2 7 2" xfId="12071"/>
    <cellStyle name="Total 2 7 2 2" xfId="12072"/>
    <cellStyle name="Total 2 7 2 2 2" xfId="12073"/>
    <cellStyle name="Total 2 7 2 2 2 2" xfId="12074"/>
    <cellStyle name="Total 2 7 2 2 2 3" xfId="12075"/>
    <cellStyle name="Total 2 7 2 2 2_4F" xfId="26160"/>
    <cellStyle name="Total 2 7 2 2 3" xfId="12076"/>
    <cellStyle name="Total 2 7 2 2 3 2" xfId="12077"/>
    <cellStyle name="Total 2 7 2 2 3_4F" xfId="26161"/>
    <cellStyle name="Total 2 7 2 2 4" xfId="12078"/>
    <cellStyle name="Total 2 7 2 2_4F" xfId="26162"/>
    <cellStyle name="Total 2 7 2 3" xfId="12079"/>
    <cellStyle name="Total 2 7 2 3 2" xfId="12080"/>
    <cellStyle name="Total 2 7 2 3 2 2" xfId="12081"/>
    <cellStyle name="Total 2 7 2 3 2 3" xfId="12082"/>
    <cellStyle name="Total 2 7 2 3 2_4F" xfId="26163"/>
    <cellStyle name="Total 2 7 2 3 3" xfId="12083"/>
    <cellStyle name="Total 2 7 2 3 3 2" xfId="12084"/>
    <cellStyle name="Total 2 7 2 3 3_4F" xfId="26164"/>
    <cellStyle name="Total 2 7 2 3 4" xfId="12085"/>
    <cellStyle name="Total 2 7 2 3_4F" xfId="26165"/>
    <cellStyle name="Total 2 7 2 4" xfId="12086"/>
    <cellStyle name="Total 2 7 2 4 2" xfId="12087"/>
    <cellStyle name="Total 2 7 2 4 2 2" xfId="12088"/>
    <cellStyle name="Total 2 7 2 4 2 3" xfId="12089"/>
    <cellStyle name="Total 2 7 2 4 2_4F" xfId="26166"/>
    <cellStyle name="Total 2 7 2 4 3" xfId="12090"/>
    <cellStyle name="Total 2 7 2 4 3 2" xfId="12091"/>
    <cellStyle name="Total 2 7 2 4 3_4F" xfId="26167"/>
    <cellStyle name="Total 2 7 2 4 4" xfId="12092"/>
    <cellStyle name="Total 2 7 2 4_4F" xfId="26168"/>
    <cellStyle name="Total 2 7 2 5" xfId="12093"/>
    <cellStyle name="Total 2 7 2 5 2" xfId="12094"/>
    <cellStyle name="Total 2 7 2 5 2 2" xfId="12095"/>
    <cellStyle name="Total 2 7 2 5 2 3" xfId="12096"/>
    <cellStyle name="Total 2 7 2 5 2_4F" xfId="26169"/>
    <cellStyle name="Total 2 7 2 5 3" xfId="12097"/>
    <cellStyle name="Total 2 7 2 5 3 2" xfId="12098"/>
    <cellStyle name="Total 2 7 2 5 3_4F" xfId="26170"/>
    <cellStyle name="Total 2 7 2 5 4" xfId="12099"/>
    <cellStyle name="Total 2 7 2 5_4F" xfId="26171"/>
    <cellStyle name="Total 2 7 2 6" xfId="12100"/>
    <cellStyle name="Total 2 7 2 6 2" xfId="12101"/>
    <cellStyle name="Total 2 7 2 6 2 2" xfId="12102"/>
    <cellStyle name="Total 2 7 2 6 2 3" xfId="12103"/>
    <cellStyle name="Total 2 7 2 6 2_4F" xfId="26172"/>
    <cellStyle name="Total 2 7 2 6 3" xfId="12104"/>
    <cellStyle name="Total 2 7 2 6 3 2" xfId="12105"/>
    <cellStyle name="Total 2 7 2 6 3_4F" xfId="26173"/>
    <cellStyle name="Total 2 7 2 6 4" xfId="12106"/>
    <cellStyle name="Total 2 7 2 6_4F" xfId="26174"/>
    <cellStyle name="Total 2 7 2 7" xfId="12107"/>
    <cellStyle name="Total 2 7 2 7 2" xfId="12108"/>
    <cellStyle name="Total 2 7 2 7 3" xfId="12109"/>
    <cellStyle name="Total 2 7 2 7_4F" xfId="26175"/>
    <cellStyle name="Total 2 7 2 8" xfId="12110"/>
    <cellStyle name="Total 2 7 2 8 2" xfId="12111"/>
    <cellStyle name="Total 2 7 2 8_4F" xfId="26176"/>
    <cellStyle name="Total 2 7 2 9" xfId="12112"/>
    <cellStyle name="Total 2 7 2_4F" xfId="26177"/>
    <cellStyle name="Total 2 7 3" xfId="12113"/>
    <cellStyle name="Total 2 7 3 2" xfId="12114"/>
    <cellStyle name="Total 2 7 3 2 2" xfId="12115"/>
    <cellStyle name="Total 2 7 3 2 2 2" xfId="12116"/>
    <cellStyle name="Total 2 7 3 2 2 3" xfId="12117"/>
    <cellStyle name="Total 2 7 3 2 2_4F" xfId="26178"/>
    <cellStyle name="Total 2 7 3 2 3" xfId="12118"/>
    <cellStyle name="Total 2 7 3 2 3 2" xfId="12119"/>
    <cellStyle name="Total 2 7 3 2 3_4F" xfId="26179"/>
    <cellStyle name="Total 2 7 3 2 4" xfId="12120"/>
    <cellStyle name="Total 2 7 3 2_4F" xfId="26180"/>
    <cellStyle name="Total 2 7 3 3" xfId="12121"/>
    <cellStyle name="Total 2 7 3 3 2" xfId="12122"/>
    <cellStyle name="Total 2 7 3 3 2 2" xfId="12123"/>
    <cellStyle name="Total 2 7 3 3 2 3" xfId="12124"/>
    <cellStyle name="Total 2 7 3 3 2_4F" xfId="26181"/>
    <cellStyle name="Total 2 7 3 3 3" xfId="12125"/>
    <cellStyle name="Total 2 7 3 3 3 2" xfId="12126"/>
    <cellStyle name="Total 2 7 3 3 3_4F" xfId="26182"/>
    <cellStyle name="Total 2 7 3 3 4" xfId="12127"/>
    <cellStyle name="Total 2 7 3 3_4F" xfId="26183"/>
    <cellStyle name="Total 2 7 3 4" xfId="12128"/>
    <cellStyle name="Total 2 7 3 4 2" xfId="12129"/>
    <cellStyle name="Total 2 7 3 4 2 2" xfId="12130"/>
    <cellStyle name="Total 2 7 3 4 2 3" xfId="12131"/>
    <cellStyle name="Total 2 7 3 4 2_4F" xfId="26184"/>
    <cellStyle name="Total 2 7 3 4 3" xfId="12132"/>
    <cellStyle name="Total 2 7 3 4 3 2" xfId="12133"/>
    <cellStyle name="Total 2 7 3 4 3_4F" xfId="26185"/>
    <cellStyle name="Total 2 7 3 4 4" xfId="12134"/>
    <cellStyle name="Total 2 7 3 4_4F" xfId="26186"/>
    <cellStyle name="Total 2 7 3 5" xfId="12135"/>
    <cellStyle name="Total 2 7 3 5 2" xfId="12136"/>
    <cellStyle name="Total 2 7 3 5 2 2" xfId="12137"/>
    <cellStyle name="Total 2 7 3 5 2 3" xfId="12138"/>
    <cellStyle name="Total 2 7 3 5 2_4F" xfId="26187"/>
    <cellStyle name="Total 2 7 3 5 3" xfId="12139"/>
    <cellStyle name="Total 2 7 3 5 3 2" xfId="12140"/>
    <cellStyle name="Total 2 7 3 5 3_4F" xfId="26188"/>
    <cellStyle name="Total 2 7 3 5 4" xfId="12141"/>
    <cellStyle name="Total 2 7 3 5_4F" xfId="26189"/>
    <cellStyle name="Total 2 7 3 6" xfId="12142"/>
    <cellStyle name="Total 2 7 3 6 2" xfId="12143"/>
    <cellStyle name="Total 2 7 3 6 2 2" xfId="12144"/>
    <cellStyle name="Total 2 7 3 6 2 3" xfId="12145"/>
    <cellStyle name="Total 2 7 3 6 2_4F" xfId="26190"/>
    <cellStyle name="Total 2 7 3 6 3" xfId="12146"/>
    <cellStyle name="Total 2 7 3 6 3 2" xfId="12147"/>
    <cellStyle name="Total 2 7 3 6 3_4F" xfId="26191"/>
    <cellStyle name="Total 2 7 3 6 4" xfId="12148"/>
    <cellStyle name="Total 2 7 3 6_4F" xfId="26192"/>
    <cellStyle name="Total 2 7 3 7" xfId="12149"/>
    <cellStyle name="Total 2 7 3 7 2" xfId="12150"/>
    <cellStyle name="Total 2 7 3 7 3" xfId="12151"/>
    <cellStyle name="Total 2 7 3 7_4F" xfId="26193"/>
    <cellStyle name="Total 2 7 3 8" xfId="12152"/>
    <cellStyle name="Total 2 7 3 8 2" xfId="12153"/>
    <cellStyle name="Total 2 7 3 8_4F" xfId="26194"/>
    <cellStyle name="Total 2 7 3 9" xfId="12154"/>
    <cellStyle name="Total 2 7 3_4F" xfId="26195"/>
    <cellStyle name="Total 2 7 4" xfId="12155"/>
    <cellStyle name="Total 2 7 4 2" xfId="12156"/>
    <cellStyle name="Total 2 7 4 2 2" xfId="12157"/>
    <cellStyle name="Total 2 7 4 2 2 2" xfId="12158"/>
    <cellStyle name="Total 2 7 4 2 2 3" xfId="12159"/>
    <cellStyle name="Total 2 7 4 2 2_4F" xfId="26196"/>
    <cellStyle name="Total 2 7 4 2 3" xfId="12160"/>
    <cellStyle name="Total 2 7 4 2 3 2" xfId="12161"/>
    <cellStyle name="Total 2 7 4 2 3_4F" xfId="26197"/>
    <cellStyle name="Total 2 7 4 2 4" xfId="12162"/>
    <cellStyle name="Total 2 7 4 2_4F" xfId="26198"/>
    <cellStyle name="Total 2 7 4 3" xfId="12163"/>
    <cellStyle name="Total 2 7 4 3 2" xfId="12164"/>
    <cellStyle name="Total 2 7 4 3 2 2" xfId="12165"/>
    <cellStyle name="Total 2 7 4 3 2 3" xfId="12166"/>
    <cellStyle name="Total 2 7 4 3 2_4F" xfId="26199"/>
    <cellStyle name="Total 2 7 4 3 3" xfId="12167"/>
    <cellStyle name="Total 2 7 4 3 3 2" xfId="12168"/>
    <cellStyle name="Total 2 7 4 3 3_4F" xfId="26200"/>
    <cellStyle name="Total 2 7 4 3 4" xfId="12169"/>
    <cellStyle name="Total 2 7 4 3_4F" xfId="26201"/>
    <cellStyle name="Total 2 7 4 4" xfId="12170"/>
    <cellStyle name="Total 2 7 4 4 2" xfId="12171"/>
    <cellStyle name="Total 2 7 4 4 2 2" xfId="12172"/>
    <cellStyle name="Total 2 7 4 4 2 3" xfId="12173"/>
    <cellStyle name="Total 2 7 4 4 2_4F" xfId="26202"/>
    <cellStyle name="Total 2 7 4 4 3" xfId="12174"/>
    <cellStyle name="Total 2 7 4 4 3 2" xfId="12175"/>
    <cellStyle name="Total 2 7 4 4 3_4F" xfId="26203"/>
    <cellStyle name="Total 2 7 4 4 4" xfId="12176"/>
    <cellStyle name="Total 2 7 4 4_4F" xfId="26204"/>
    <cellStyle name="Total 2 7 4 5" xfId="12177"/>
    <cellStyle name="Total 2 7 4 5 2" xfId="12178"/>
    <cellStyle name="Total 2 7 4 5 2 2" xfId="12179"/>
    <cellStyle name="Total 2 7 4 5 2 3" xfId="12180"/>
    <cellStyle name="Total 2 7 4 5 2_4F" xfId="26205"/>
    <cellStyle name="Total 2 7 4 5 3" xfId="12181"/>
    <cellStyle name="Total 2 7 4 5 3 2" xfId="12182"/>
    <cellStyle name="Total 2 7 4 5 3_4F" xfId="26206"/>
    <cellStyle name="Total 2 7 4 5 4" xfId="12183"/>
    <cellStyle name="Total 2 7 4 5_4F" xfId="26207"/>
    <cellStyle name="Total 2 7 4 6" xfId="12184"/>
    <cellStyle name="Total 2 7 4 6 2" xfId="12185"/>
    <cellStyle name="Total 2 7 4 6 2 2" xfId="12186"/>
    <cellStyle name="Total 2 7 4 6 2 3" xfId="12187"/>
    <cellStyle name="Total 2 7 4 6 2_4F" xfId="26208"/>
    <cellStyle name="Total 2 7 4 6 3" xfId="12188"/>
    <cellStyle name="Total 2 7 4 6 3 2" xfId="12189"/>
    <cellStyle name="Total 2 7 4 6 3_4F" xfId="26209"/>
    <cellStyle name="Total 2 7 4 6 4" xfId="12190"/>
    <cellStyle name="Total 2 7 4 6_4F" xfId="26210"/>
    <cellStyle name="Total 2 7 4 7" xfId="12191"/>
    <cellStyle name="Total 2 7 4 7 2" xfId="12192"/>
    <cellStyle name="Total 2 7 4 7 3" xfId="12193"/>
    <cellStyle name="Total 2 7 4 7_4F" xfId="26211"/>
    <cellStyle name="Total 2 7 4 8" xfId="12194"/>
    <cellStyle name="Total 2 7 4 8 2" xfId="12195"/>
    <cellStyle name="Total 2 7 4 8_4F" xfId="26212"/>
    <cellStyle name="Total 2 7 4 9" xfId="12196"/>
    <cellStyle name="Total 2 7 4_4F" xfId="26213"/>
    <cellStyle name="Total 2 7 5" xfId="12197"/>
    <cellStyle name="Total 2 7 5 2" xfId="12198"/>
    <cellStyle name="Total 2 7 5 2 2" xfId="12199"/>
    <cellStyle name="Total 2 7 5 2 2 2" xfId="12200"/>
    <cellStyle name="Total 2 7 5 2 2 3" xfId="12201"/>
    <cellStyle name="Total 2 7 5 2 2_4F" xfId="26214"/>
    <cellStyle name="Total 2 7 5 2 3" xfId="12202"/>
    <cellStyle name="Total 2 7 5 2 3 2" xfId="12203"/>
    <cellStyle name="Total 2 7 5 2 3_4F" xfId="26215"/>
    <cellStyle name="Total 2 7 5 2 4" xfId="12204"/>
    <cellStyle name="Total 2 7 5 2_4F" xfId="26216"/>
    <cellStyle name="Total 2 7 5 3" xfId="12205"/>
    <cellStyle name="Total 2 7 5 3 2" xfId="12206"/>
    <cellStyle name="Total 2 7 5 3 2 2" xfId="12207"/>
    <cellStyle name="Total 2 7 5 3 2 3" xfId="12208"/>
    <cellStyle name="Total 2 7 5 3 2_4F" xfId="26217"/>
    <cellStyle name="Total 2 7 5 3 3" xfId="12209"/>
    <cellStyle name="Total 2 7 5 3 3 2" xfId="12210"/>
    <cellStyle name="Total 2 7 5 3 3_4F" xfId="26218"/>
    <cellStyle name="Total 2 7 5 3 4" xfId="12211"/>
    <cellStyle name="Total 2 7 5 3_4F" xfId="26219"/>
    <cellStyle name="Total 2 7 5 4" xfId="12212"/>
    <cellStyle name="Total 2 7 5 4 2" xfId="12213"/>
    <cellStyle name="Total 2 7 5 4 2 2" xfId="12214"/>
    <cellStyle name="Total 2 7 5 4 2 3" xfId="12215"/>
    <cellStyle name="Total 2 7 5 4 2_4F" xfId="26220"/>
    <cellStyle name="Total 2 7 5 4 3" xfId="12216"/>
    <cellStyle name="Total 2 7 5 4 3 2" xfId="12217"/>
    <cellStyle name="Total 2 7 5 4 3_4F" xfId="26221"/>
    <cellStyle name="Total 2 7 5 4 4" xfId="12218"/>
    <cellStyle name="Total 2 7 5 4_4F" xfId="26222"/>
    <cellStyle name="Total 2 7 5 5" xfId="12219"/>
    <cellStyle name="Total 2 7 5 5 2" xfId="12220"/>
    <cellStyle name="Total 2 7 5 5 2 2" xfId="12221"/>
    <cellStyle name="Total 2 7 5 5 2 3" xfId="12222"/>
    <cellStyle name="Total 2 7 5 5 2_4F" xfId="26223"/>
    <cellStyle name="Total 2 7 5 5 3" xfId="12223"/>
    <cellStyle name="Total 2 7 5 5 3 2" xfId="12224"/>
    <cellStyle name="Total 2 7 5 5 3_4F" xfId="26224"/>
    <cellStyle name="Total 2 7 5 5 4" xfId="12225"/>
    <cellStyle name="Total 2 7 5 5_4F" xfId="26225"/>
    <cellStyle name="Total 2 7 5 6" xfId="12226"/>
    <cellStyle name="Total 2 7 5 6 2" xfId="12227"/>
    <cellStyle name="Total 2 7 5 6 2 2" xfId="12228"/>
    <cellStyle name="Total 2 7 5 6 2 3" xfId="12229"/>
    <cellStyle name="Total 2 7 5 6 2_4F" xfId="26226"/>
    <cellStyle name="Total 2 7 5 6 3" xfId="12230"/>
    <cellStyle name="Total 2 7 5 6 3 2" xfId="12231"/>
    <cellStyle name="Total 2 7 5 6 3_4F" xfId="26227"/>
    <cellStyle name="Total 2 7 5 6 4" xfId="12232"/>
    <cellStyle name="Total 2 7 5 6_4F" xfId="26228"/>
    <cellStyle name="Total 2 7 5 7" xfId="12233"/>
    <cellStyle name="Total 2 7 5 7 2" xfId="12234"/>
    <cellStyle name="Total 2 7 5 7 3" xfId="12235"/>
    <cellStyle name="Total 2 7 5 7_4F" xfId="26229"/>
    <cellStyle name="Total 2 7 5 8" xfId="12236"/>
    <cellStyle name="Total 2 7 5 8 2" xfId="12237"/>
    <cellStyle name="Total 2 7 5 8_4F" xfId="26230"/>
    <cellStyle name="Total 2 7 5 9" xfId="12238"/>
    <cellStyle name="Total 2 7 5_4F" xfId="26231"/>
    <cellStyle name="Total 2 7 6" xfId="12239"/>
    <cellStyle name="Total 2 7 6 2" xfId="12240"/>
    <cellStyle name="Total 2 7 6 2 2" xfId="12241"/>
    <cellStyle name="Total 2 7 6 2 3" xfId="12242"/>
    <cellStyle name="Total 2 7 6 2_4F" xfId="26232"/>
    <cellStyle name="Total 2 7 6 3" xfId="12243"/>
    <cellStyle name="Total 2 7 6 3 2" xfId="12244"/>
    <cellStyle name="Total 2 7 6 3_4F" xfId="26233"/>
    <cellStyle name="Total 2 7 6 4" xfId="12245"/>
    <cellStyle name="Total 2 7 6_4F" xfId="26234"/>
    <cellStyle name="Total 2 7 7" xfId="12246"/>
    <cellStyle name="Total 2 7 7 2" xfId="12247"/>
    <cellStyle name="Total 2 7 7 2 2" xfId="12248"/>
    <cellStyle name="Total 2 7 7 2 3" xfId="12249"/>
    <cellStyle name="Total 2 7 7 2_4F" xfId="26235"/>
    <cellStyle name="Total 2 7 7 3" xfId="12250"/>
    <cellStyle name="Total 2 7 7 3 2" xfId="12251"/>
    <cellStyle name="Total 2 7 7 3_4F" xfId="26236"/>
    <cellStyle name="Total 2 7 7 4" xfId="12252"/>
    <cellStyle name="Total 2 7 7_4F" xfId="26237"/>
    <cellStyle name="Total 2 7 8" xfId="12253"/>
    <cellStyle name="Total 2 7 8 2" xfId="12254"/>
    <cellStyle name="Total 2 7 8 2 2" xfId="12255"/>
    <cellStyle name="Total 2 7 8 2 3" xfId="12256"/>
    <cellStyle name="Total 2 7 8 2_4F" xfId="26238"/>
    <cellStyle name="Total 2 7 8 3" xfId="12257"/>
    <cellStyle name="Total 2 7 8 3 2" xfId="12258"/>
    <cellStyle name="Total 2 7 8 3_4F" xfId="26239"/>
    <cellStyle name="Total 2 7 8 4" xfId="12259"/>
    <cellStyle name="Total 2 7 8_4F" xfId="26240"/>
    <cellStyle name="Total 2 7 9" xfId="12260"/>
    <cellStyle name="Total 2 7 9 2" xfId="12261"/>
    <cellStyle name="Total 2 7 9 2 2" xfId="12262"/>
    <cellStyle name="Total 2 7 9 2 3" xfId="12263"/>
    <cellStyle name="Total 2 7 9 2_4F" xfId="26241"/>
    <cellStyle name="Total 2 7 9 3" xfId="12264"/>
    <cellStyle name="Total 2 7 9 3 2" xfId="12265"/>
    <cellStyle name="Total 2 7 9 3_4F" xfId="26242"/>
    <cellStyle name="Total 2 7 9 4" xfId="12266"/>
    <cellStyle name="Total 2 7 9_4F" xfId="26243"/>
    <cellStyle name="Total 2 7_4F" xfId="26244"/>
    <cellStyle name="Total 2 8" xfId="12267"/>
    <cellStyle name="Total 2 8 10" xfId="12268"/>
    <cellStyle name="Total 2 8 10 2" xfId="12269"/>
    <cellStyle name="Total 2 8 10 2 2" xfId="12270"/>
    <cellStyle name="Total 2 8 10 2 3" xfId="12271"/>
    <cellStyle name="Total 2 8 10 2_4F" xfId="26245"/>
    <cellStyle name="Total 2 8 10 3" xfId="12272"/>
    <cellStyle name="Total 2 8 10 3 2" xfId="12273"/>
    <cellStyle name="Total 2 8 10 3_4F" xfId="26246"/>
    <cellStyle name="Total 2 8 10 4" xfId="12274"/>
    <cellStyle name="Total 2 8 10_4F" xfId="26247"/>
    <cellStyle name="Total 2 8 11" xfId="12275"/>
    <cellStyle name="Total 2 8 11 2" xfId="12276"/>
    <cellStyle name="Total 2 8 11 2 2" xfId="12277"/>
    <cellStyle name="Total 2 8 11 2 3" xfId="12278"/>
    <cellStyle name="Total 2 8 11 2_4F" xfId="26248"/>
    <cellStyle name="Total 2 8 11 3" xfId="12279"/>
    <cellStyle name="Total 2 8 11 3 2" xfId="12280"/>
    <cellStyle name="Total 2 8 11 3_4F" xfId="26249"/>
    <cellStyle name="Total 2 8 11 4" xfId="12281"/>
    <cellStyle name="Total 2 8 11_4F" xfId="26250"/>
    <cellStyle name="Total 2 8 12" xfId="12282"/>
    <cellStyle name="Total 2 8 12 2" xfId="12283"/>
    <cellStyle name="Total 2 8 12 3" xfId="12284"/>
    <cellStyle name="Total 2 8 12_4F" xfId="26251"/>
    <cellStyle name="Total 2 8 13" xfId="12285"/>
    <cellStyle name="Total 2 8 13 2" xfId="12286"/>
    <cellStyle name="Total 2 8 13_4F" xfId="26252"/>
    <cellStyle name="Total 2 8 14" xfId="12287"/>
    <cellStyle name="Total 2 8 15" xfId="26253"/>
    <cellStyle name="Total 2 8 2" xfId="12288"/>
    <cellStyle name="Total 2 8 2 2" xfId="12289"/>
    <cellStyle name="Total 2 8 2 2 2" xfId="12290"/>
    <cellStyle name="Total 2 8 2 2 2 2" xfId="12291"/>
    <cellStyle name="Total 2 8 2 2 2 3" xfId="12292"/>
    <cellStyle name="Total 2 8 2 2 2_4F" xfId="26254"/>
    <cellStyle name="Total 2 8 2 2 3" xfId="12293"/>
    <cellStyle name="Total 2 8 2 2 3 2" xfId="12294"/>
    <cellStyle name="Total 2 8 2 2 3_4F" xfId="26255"/>
    <cellStyle name="Total 2 8 2 2 4" xfId="12295"/>
    <cellStyle name="Total 2 8 2 2_4F" xfId="26256"/>
    <cellStyle name="Total 2 8 2 3" xfId="12296"/>
    <cellStyle name="Total 2 8 2 3 2" xfId="12297"/>
    <cellStyle name="Total 2 8 2 3 2 2" xfId="12298"/>
    <cellStyle name="Total 2 8 2 3 2 3" xfId="12299"/>
    <cellStyle name="Total 2 8 2 3 2_4F" xfId="26257"/>
    <cellStyle name="Total 2 8 2 3 3" xfId="12300"/>
    <cellStyle name="Total 2 8 2 3 3 2" xfId="12301"/>
    <cellStyle name="Total 2 8 2 3 3_4F" xfId="26258"/>
    <cellStyle name="Total 2 8 2 3 4" xfId="12302"/>
    <cellStyle name="Total 2 8 2 3_4F" xfId="26259"/>
    <cellStyle name="Total 2 8 2 4" xfId="12303"/>
    <cellStyle name="Total 2 8 2 4 2" xfId="12304"/>
    <cellStyle name="Total 2 8 2 4 2 2" xfId="12305"/>
    <cellStyle name="Total 2 8 2 4 2 3" xfId="12306"/>
    <cellStyle name="Total 2 8 2 4 2_4F" xfId="26260"/>
    <cellStyle name="Total 2 8 2 4 3" xfId="12307"/>
    <cellStyle name="Total 2 8 2 4 3 2" xfId="12308"/>
    <cellStyle name="Total 2 8 2 4 3_4F" xfId="26261"/>
    <cellStyle name="Total 2 8 2 4 4" xfId="12309"/>
    <cellStyle name="Total 2 8 2 4_4F" xfId="26262"/>
    <cellStyle name="Total 2 8 2 5" xfId="12310"/>
    <cellStyle name="Total 2 8 2 5 2" xfId="12311"/>
    <cellStyle name="Total 2 8 2 5 2 2" xfId="12312"/>
    <cellStyle name="Total 2 8 2 5 2 3" xfId="12313"/>
    <cellStyle name="Total 2 8 2 5 2_4F" xfId="26263"/>
    <cellStyle name="Total 2 8 2 5 3" xfId="12314"/>
    <cellStyle name="Total 2 8 2 5 3 2" xfId="12315"/>
    <cellStyle name="Total 2 8 2 5 3_4F" xfId="26264"/>
    <cellStyle name="Total 2 8 2 5 4" xfId="12316"/>
    <cellStyle name="Total 2 8 2 5_4F" xfId="26265"/>
    <cellStyle name="Total 2 8 2 6" xfId="12317"/>
    <cellStyle name="Total 2 8 2 6 2" xfId="12318"/>
    <cellStyle name="Total 2 8 2 6 2 2" xfId="12319"/>
    <cellStyle name="Total 2 8 2 6 2 3" xfId="12320"/>
    <cellStyle name="Total 2 8 2 6 2_4F" xfId="26266"/>
    <cellStyle name="Total 2 8 2 6 3" xfId="12321"/>
    <cellStyle name="Total 2 8 2 6 3 2" xfId="12322"/>
    <cellStyle name="Total 2 8 2 6 3_4F" xfId="26267"/>
    <cellStyle name="Total 2 8 2 6 4" xfId="12323"/>
    <cellStyle name="Total 2 8 2 6_4F" xfId="26268"/>
    <cellStyle name="Total 2 8 2 7" xfId="12324"/>
    <cellStyle name="Total 2 8 2 7 2" xfId="12325"/>
    <cellStyle name="Total 2 8 2 7 3" xfId="12326"/>
    <cellStyle name="Total 2 8 2 7_4F" xfId="26269"/>
    <cellStyle name="Total 2 8 2 8" xfId="12327"/>
    <cellStyle name="Total 2 8 2 8 2" xfId="12328"/>
    <cellStyle name="Total 2 8 2 8_4F" xfId="26270"/>
    <cellStyle name="Total 2 8 2 9" xfId="12329"/>
    <cellStyle name="Total 2 8 2_4F" xfId="26271"/>
    <cellStyle name="Total 2 8 3" xfId="12330"/>
    <cellStyle name="Total 2 8 3 2" xfId="12331"/>
    <cellStyle name="Total 2 8 3 2 2" xfId="12332"/>
    <cellStyle name="Total 2 8 3 2 2 2" xfId="12333"/>
    <cellStyle name="Total 2 8 3 2 2 3" xfId="12334"/>
    <cellStyle name="Total 2 8 3 2 2_4F" xfId="26272"/>
    <cellStyle name="Total 2 8 3 2 3" xfId="12335"/>
    <cellStyle name="Total 2 8 3 2 3 2" xfId="12336"/>
    <cellStyle name="Total 2 8 3 2 3_4F" xfId="26273"/>
    <cellStyle name="Total 2 8 3 2 4" xfId="12337"/>
    <cellStyle name="Total 2 8 3 2_4F" xfId="26274"/>
    <cellStyle name="Total 2 8 3 3" xfId="12338"/>
    <cellStyle name="Total 2 8 3 3 2" xfId="12339"/>
    <cellStyle name="Total 2 8 3 3 2 2" xfId="12340"/>
    <cellStyle name="Total 2 8 3 3 2 3" xfId="12341"/>
    <cellStyle name="Total 2 8 3 3 2_4F" xfId="26275"/>
    <cellStyle name="Total 2 8 3 3 3" xfId="12342"/>
    <cellStyle name="Total 2 8 3 3 3 2" xfId="12343"/>
    <cellStyle name="Total 2 8 3 3 3_4F" xfId="26276"/>
    <cellStyle name="Total 2 8 3 3 4" xfId="12344"/>
    <cellStyle name="Total 2 8 3 3_4F" xfId="26277"/>
    <cellStyle name="Total 2 8 3 4" xfId="12345"/>
    <cellStyle name="Total 2 8 3 4 2" xfId="12346"/>
    <cellStyle name="Total 2 8 3 4 2 2" xfId="12347"/>
    <cellStyle name="Total 2 8 3 4 2 3" xfId="12348"/>
    <cellStyle name="Total 2 8 3 4 2_4F" xfId="26278"/>
    <cellStyle name="Total 2 8 3 4 3" xfId="12349"/>
    <cellStyle name="Total 2 8 3 4 3 2" xfId="12350"/>
    <cellStyle name="Total 2 8 3 4 3_4F" xfId="26279"/>
    <cellStyle name="Total 2 8 3 4 4" xfId="12351"/>
    <cellStyle name="Total 2 8 3 4_4F" xfId="26280"/>
    <cellStyle name="Total 2 8 3 5" xfId="12352"/>
    <cellStyle name="Total 2 8 3 5 2" xfId="12353"/>
    <cellStyle name="Total 2 8 3 5 2 2" xfId="12354"/>
    <cellStyle name="Total 2 8 3 5 2 3" xfId="12355"/>
    <cellStyle name="Total 2 8 3 5 2_4F" xfId="26281"/>
    <cellStyle name="Total 2 8 3 5 3" xfId="12356"/>
    <cellStyle name="Total 2 8 3 5 3 2" xfId="12357"/>
    <cellStyle name="Total 2 8 3 5 3_4F" xfId="26282"/>
    <cellStyle name="Total 2 8 3 5 4" xfId="12358"/>
    <cellStyle name="Total 2 8 3 5_4F" xfId="26283"/>
    <cellStyle name="Total 2 8 3 6" xfId="12359"/>
    <cellStyle name="Total 2 8 3 6 2" xfId="12360"/>
    <cellStyle name="Total 2 8 3 6 2 2" xfId="12361"/>
    <cellStyle name="Total 2 8 3 6 2 3" xfId="12362"/>
    <cellStyle name="Total 2 8 3 6 2_4F" xfId="26284"/>
    <cellStyle name="Total 2 8 3 6 3" xfId="12363"/>
    <cellStyle name="Total 2 8 3 6 3 2" xfId="12364"/>
    <cellStyle name="Total 2 8 3 6 3_4F" xfId="26285"/>
    <cellStyle name="Total 2 8 3 6 4" xfId="12365"/>
    <cellStyle name="Total 2 8 3 6_4F" xfId="26286"/>
    <cellStyle name="Total 2 8 3 7" xfId="12366"/>
    <cellStyle name="Total 2 8 3 7 2" xfId="12367"/>
    <cellStyle name="Total 2 8 3 7 3" xfId="12368"/>
    <cellStyle name="Total 2 8 3 7_4F" xfId="26287"/>
    <cellStyle name="Total 2 8 3 8" xfId="12369"/>
    <cellStyle name="Total 2 8 3 8 2" xfId="12370"/>
    <cellStyle name="Total 2 8 3 8_4F" xfId="26288"/>
    <cellStyle name="Total 2 8 3 9" xfId="12371"/>
    <cellStyle name="Total 2 8 3_4F" xfId="26289"/>
    <cellStyle name="Total 2 8 4" xfId="12372"/>
    <cellStyle name="Total 2 8 4 2" xfId="12373"/>
    <cellStyle name="Total 2 8 4 2 2" xfId="12374"/>
    <cellStyle name="Total 2 8 4 2 2 2" xfId="12375"/>
    <cellStyle name="Total 2 8 4 2 2 3" xfId="12376"/>
    <cellStyle name="Total 2 8 4 2 2_4F" xfId="26290"/>
    <cellStyle name="Total 2 8 4 2 3" xfId="12377"/>
    <cellStyle name="Total 2 8 4 2 3 2" xfId="12378"/>
    <cellStyle name="Total 2 8 4 2 3_4F" xfId="26291"/>
    <cellStyle name="Total 2 8 4 2 4" xfId="12379"/>
    <cellStyle name="Total 2 8 4 2_4F" xfId="26292"/>
    <cellStyle name="Total 2 8 4 3" xfId="12380"/>
    <cellStyle name="Total 2 8 4 3 2" xfId="12381"/>
    <cellStyle name="Total 2 8 4 3 2 2" xfId="12382"/>
    <cellStyle name="Total 2 8 4 3 2 3" xfId="12383"/>
    <cellStyle name="Total 2 8 4 3 2_4F" xfId="26293"/>
    <cellStyle name="Total 2 8 4 3 3" xfId="12384"/>
    <cellStyle name="Total 2 8 4 3 3 2" xfId="12385"/>
    <cellStyle name="Total 2 8 4 3 3_4F" xfId="26294"/>
    <cellStyle name="Total 2 8 4 3 4" xfId="12386"/>
    <cellStyle name="Total 2 8 4 3_4F" xfId="26295"/>
    <cellStyle name="Total 2 8 4 4" xfId="12387"/>
    <cellStyle name="Total 2 8 4 4 2" xfId="12388"/>
    <cellStyle name="Total 2 8 4 4 2 2" xfId="12389"/>
    <cellStyle name="Total 2 8 4 4 2 3" xfId="12390"/>
    <cellStyle name="Total 2 8 4 4 2_4F" xfId="26296"/>
    <cellStyle name="Total 2 8 4 4 3" xfId="12391"/>
    <cellStyle name="Total 2 8 4 4 3 2" xfId="12392"/>
    <cellStyle name="Total 2 8 4 4 3_4F" xfId="26297"/>
    <cellStyle name="Total 2 8 4 4 4" xfId="12393"/>
    <cellStyle name="Total 2 8 4 4_4F" xfId="26298"/>
    <cellStyle name="Total 2 8 4 5" xfId="12394"/>
    <cellStyle name="Total 2 8 4 5 2" xfId="12395"/>
    <cellStyle name="Total 2 8 4 5 2 2" xfId="12396"/>
    <cellStyle name="Total 2 8 4 5 2 3" xfId="12397"/>
    <cellStyle name="Total 2 8 4 5 2_4F" xfId="26299"/>
    <cellStyle name="Total 2 8 4 5 3" xfId="12398"/>
    <cellStyle name="Total 2 8 4 5 3 2" xfId="12399"/>
    <cellStyle name="Total 2 8 4 5 3_4F" xfId="26300"/>
    <cellStyle name="Total 2 8 4 5 4" xfId="12400"/>
    <cellStyle name="Total 2 8 4 5_4F" xfId="26301"/>
    <cellStyle name="Total 2 8 4 6" xfId="12401"/>
    <cellStyle name="Total 2 8 4 6 2" xfId="12402"/>
    <cellStyle name="Total 2 8 4 6 2 2" xfId="12403"/>
    <cellStyle name="Total 2 8 4 6 2 3" xfId="12404"/>
    <cellStyle name="Total 2 8 4 6 2_4F" xfId="26302"/>
    <cellStyle name="Total 2 8 4 6 3" xfId="12405"/>
    <cellStyle name="Total 2 8 4 6 3 2" xfId="12406"/>
    <cellStyle name="Total 2 8 4 6 3_4F" xfId="26303"/>
    <cellStyle name="Total 2 8 4 6 4" xfId="12407"/>
    <cellStyle name="Total 2 8 4 6_4F" xfId="26304"/>
    <cellStyle name="Total 2 8 4 7" xfId="12408"/>
    <cellStyle name="Total 2 8 4 7 2" xfId="12409"/>
    <cellStyle name="Total 2 8 4 7 3" xfId="12410"/>
    <cellStyle name="Total 2 8 4 7_4F" xfId="26305"/>
    <cellStyle name="Total 2 8 4 8" xfId="12411"/>
    <cellStyle name="Total 2 8 4 8 2" xfId="12412"/>
    <cellStyle name="Total 2 8 4 8_4F" xfId="26306"/>
    <cellStyle name="Total 2 8 4 9" xfId="12413"/>
    <cellStyle name="Total 2 8 4_4F" xfId="26307"/>
    <cellStyle name="Total 2 8 5" xfId="12414"/>
    <cellStyle name="Total 2 8 5 2" xfId="12415"/>
    <cellStyle name="Total 2 8 5 2 2" xfId="12416"/>
    <cellStyle name="Total 2 8 5 2 2 2" xfId="12417"/>
    <cellStyle name="Total 2 8 5 2 2 3" xfId="12418"/>
    <cellStyle name="Total 2 8 5 2 2_4F" xfId="26308"/>
    <cellStyle name="Total 2 8 5 2 3" xfId="12419"/>
    <cellStyle name="Total 2 8 5 2 3 2" xfId="12420"/>
    <cellStyle name="Total 2 8 5 2 3_4F" xfId="26309"/>
    <cellStyle name="Total 2 8 5 2 4" xfId="12421"/>
    <cellStyle name="Total 2 8 5 2_4F" xfId="26310"/>
    <cellStyle name="Total 2 8 5 3" xfId="12422"/>
    <cellStyle name="Total 2 8 5 3 2" xfId="12423"/>
    <cellStyle name="Total 2 8 5 3 2 2" xfId="12424"/>
    <cellStyle name="Total 2 8 5 3 2 3" xfId="12425"/>
    <cellStyle name="Total 2 8 5 3 2_4F" xfId="26311"/>
    <cellStyle name="Total 2 8 5 3 3" xfId="12426"/>
    <cellStyle name="Total 2 8 5 3 3 2" xfId="12427"/>
    <cellStyle name="Total 2 8 5 3 3_4F" xfId="26312"/>
    <cellStyle name="Total 2 8 5 3 4" xfId="12428"/>
    <cellStyle name="Total 2 8 5 3_4F" xfId="26313"/>
    <cellStyle name="Total 2 8 5 4" xfId="12429"/>
    <cellStyle name="Total 2 8 5 4 2" xfId="12430"/>
    <cellStyle name="Total 2 8 5 4 2 2" xfId="12431"/>
    <cellStyle name="Total 2 8 5 4 2 3" xfId="12432"/>
    <cellStyle name="Total 2 8 5 4 2_4F" xfId="26314"/>
    <cellStyle name="Total 2 8 5 4 3" xfId="12433"/>
    <cellStyle name="Total 2 8 5 4 3 2" xfId="12434"/>
    <cellStyle name="Total 2 8 5 4 3_4F" xfId="26315"/>
    <cellStyle name="Total 2 8 5 4 4" xfId="12435"/>
    <cellStyle name="Total 2 8 5 4_4F" xfId="26316"/>
    <cellStyle name="Total 2 8 5 5" xfId="12436"/>
    <cellStyle name="Total 2 8 5 5 2" xfId="12437"/>
    <cellStyle name="Total 2 8 5 5 2 2" xfId="12438"/>
    <cellStyle name="Total 2 8 5 5 2 3" xfId="12439"/>
    <cellStyle name="Total 2 8 5 5 2_4F" xfId="26317"/>
    <cellStyle name="Total 2 8 5 5 3" xfId="12440"/>
    <cellStyle name="Total 2 8 5 5 3 2" xfId="12441"/>
    <cellStyle name="Total 2 8 5 5 3_4F" xfId="26318"/>
    <cellStyle name="Total 2 8 5 5 4" xfId="12442"/>
    <cellStyle name="Total 2 8 5 5_4F" xfId="26319"/>
    <cellStyle name="Total 2 8 5 6" xfId="12443"/>
    <cellStyle name="Total 2 8 5 6 2" xfId="12444"/>
    <cellStyle name="Total 2 8 5 6 2 2" xfId="12445"/>
    <cellStyle name="Total 2 8 5 6 2 3" xfId="12446"/>
    <cellStyle name="Total 2 8 5 6 2_4F" xfId="26320"/>
    <cellStyle name="Total 2 8 5 6 3" xfId="12447"/>
    <cellStyle name="Total 2 8 5 6 3 2" xfId="12448"/>
    <cellStyle name="Total 2 8 5 6 3_4F" xfId="26321"/>
    <cellStyle name="Total 2 8 5 6 4" xfId="12449"/>
    <cellStyle name="Total 2 8 5 6_4F" xfId="26322"/>
    <cellStyle name="Total 2 8 5 7" xfId="12450"/>
    <cellStyle name="Total 2 8 5 7 2" xfId="12451"/>
    <cellStyle name="Total 2 8 5 7 3" xfId="12452"/>
    <cellStyle name="Total 2 8 5 7_4F" xfId="26323"/>
    <cellStyle name="Total 2 8 5 8" xfId="12453"/>
    <cellStyle name="Total 2 8 5 8 2" xfId="12454"/>
    <cellStyle name="Total 2 8 5 8_4F" xfId="26324"/>
    <cellStyle name="Total 2 8 5 9" xfId="12455"/>
    <cellStyle name="Total 2 8 5_4F" xfId="26325"/>
    <cellStyle name="Total 2 8 6" xfId="12456"/>
    <cellStyle name="Total 2 8 6 2" xfId="12457"/>
    <cellStyle name="Total 2 8 6 2 2" xfId="12458"/>
    <cellStyle name="Total 2 8 6 2 3" xfId="12459"/>
    <cellStyle name="Total 2 8 6 2_4F" xfId="26326"/>
    <cellStyle name="Total 2 8 6 3" xfId="12460"/>
    <cellStyle name="Total 2 8 6 3 2" xfId="12461"/>
    <cellStyle name="Total 2 8 6 3_4F" xfId="26327"/>
    <cellStyle name="Total 2 8 6 4" xfId="12462"/>
    <cellStyle name="Total 2 8 6_4F" xfId="26328"/>
    <cellStyle name="Total 2 8 7" xfId="12463"/>
    <cellStyle name="Total 2 8 7 2" xfId="12464"/>
    <cellStyle name="Total 2 8 7 2 2" xfId="12465"/>
    <cellStyle name="Total 2 8 7 2 3" xfId="12466"/>
    <cellStyle name="Total 2 8 7 2_4F" xfId="26329"/>
    <cellStyle name="Total 2 8 7 3" xfId="12467"/>
    <cellStyle name="Total 2 8 7 3 2" xfId="12468"/>
    <cellStyle name="Total 2 8 7 3_4F" xfId="26330"/>
    <cellStyle name="Total 2 8 7 4" xfId="12469"/>
    <cellStyle name="Total 2 8 7_4F" xfId="26331"/>
    <cellStyle name="Total 2 8 8" xfId="12470"/>
    <cellStyle name="Total 2 8 8 2" xfId="12471"/>
    <cellStyle name="Total 2 8 8 2 2" xfId="12472"/>
    <cellStyle name="Total 2 8 8 2 3" xfId="12473"/>
    <cellStyle name="Total 2 8 8 2_4F" xfId="26332"/>
    <cellStyle name="Total 2 8 8 3" xfId="12474"/>
    <cellStyle name="Total 2 8 8 3 2" xfId="12475"/>
    <cellStyle name="Total 2 8 8 3_4F" xfId="26333"/>
    <cellStyle name="Total 2 8 8 4" xfId="12476"/>
    <cellStyle name="Total 2 8 8_4F" xfId="26334"/>
    <cellStyle name="Total 2 8 9" xfId="12477"/>
    <cellStyle name="Total 2 8 9 2" xfId="12478"/>
    <cellStyle name="Total 2 8 9 2 2" xfId="12479"/>
    <cellStyle name="Total 2 8 9 2 3" xfId="12480"/>
    <cellStyle name="Total 2 8 9 2_4F" xfId="26335"/>
    <cellStyle name="Total 2 8 9 3" xfId="12481"/>
    <cellStyle name="Total 2 8 9 3 2" xfId="12482"/>
    <cellStyle name="Total 2 8 9 3_4F" xfId="26336"/>
    <cellStyle name="Total 2 8 9 4" xfId="12483"/>
    <cellStyle name="Total 2 8 9_4F" xfId="26337"/>
    <cellStyle name="Total 2 8_4F" xfId="26338"/>
    <cellStyle name="Total 2 9" xfId="12484"/>
    <cellStyle name="Total 2 9 10" xfId="12485"/>
    <cellStyle name="Total 2 9 10 2" xfId="12486"/>
    <cellStyle name="Total 2 9 10 2 2" xfId="12487"/>
    <cellStyle name="Total 2 9 10 2 3" xfId="12488"/>
    <cellStyle name="Total 2 9 10 2_4F" xfId="26339"/>
    <cellStyle name="Total 2 9 10 3" xfId="12489"/>
    <cellStyle name="Total 2 9 10 3 2" xfId="12490"/>
    <cellStyle name="Total 2 9 10 3_4F" xfId="26340"/>
    <cellStyle name="Total 2 9 10 4" xfId="12491"/>
    <cellStyle name="Total 2 9 10_4F" xfId="26341"/>
    <cellStyle name="Total 2 9 11" xfId="12492"/>
    <cellStyle name="Total 2 9 11 2" xfId="12493"/>
    <cellStyle name="Total 2 9 11 2 2" xfId="12494"/>
    <cellStyle name="Total 2 9 11 2 3" xfId="12495"/>
    <cellStyle name="Total 2 9 11 2_4F" xfId="26342"/>
    <cellStyle name="Total 2 9 11 3" xfId="12496"/>
    <cellStyle name="Total 2 9 11 3 2" xfId="12497"/>
    <cellStyle name="Total 2 9 11 3_4F" xfId="26343"/>
    <cellStyle name="Total 2 9 11 4" xfId="12498"/>
    <cellStyle name="Total 2 9 11_4F" xfId="26344"/>
    <cellStyle name="Total 2 9 12" xfId="12499"/>
    <cellStyle name="Total 2 9 12 2" xfId="12500"/>
    <cellStyle name="Total 2 9 12 3" xfId="12501"/>
    <cellStyle name="Total 2 9 12_4F" xfId="26345"/>
    <cellStyle name="Total 2 9 13" xfId="12502"/>
    <cellStyle name="Total 2 9 13 2" xfId="12503"/>
    <cellStyle name="Total 2 9 13_4F" xfId="26346"/>
    <cellStyle name="Total 2 9 14" xfId="12504"/>
    <cellStyle name="Total 2 9 15" xfId="26347"/>
    <cellStyle name="Total 2 9 2" xfId="12505"/>
    <cellStyle name="Total 2 9 2 2" xfId="12506"/>
    <cellStyle name="Total 2 9 2 2 2" xfId="12507"/>
    <cellStyle name="Total 2 9 2 2 2 2" xfId="12508"/>
    <cellStyle name="Total 2 9 2 2 2 3" xfId="12509"/>
    <cellStyle name="Total 2 9 2 2 2_4F" xfId="26348"/>
    <cellStyle name="Total 2 9 2 2 3" xfId="12510"/>
    <cellStyle name="Total 2 9 2 2 3 2" xfId="12511"/>
    <cellStyle name="Total 2 9 2 2 3_4F" xfId="26349"/>
    <cellStyle name="Total 2 9 2 2 4" xfId="12512"/>
    <cellStyle name="Total 2 9 2 2_4F" xfId="26350"/>
    <cellStyle name="Total 2 9 2 3" xfId="12513"/>
    <cellStyle name="Total 2 9 2 3 2" xfId="12514"/>
    <cellStyle name="Total 2 9 2 3 2 2" xfId="12515"/>
    <cellStyle name="Total 2 9 2 3 2 3" xfId="12516"/>
    <cellStyle name="Total 2 9 2 3 2_4F" xfId="26351"/>
    <cellStyle name="Total 2 9 2 3 3" xfId="12517"/>
    <cellStyle name="Total 2 9 2 3 3 2" xfId="12518"/>
    <cellStyle name="Total 2 9 2 3 3_4F" xfId="26352"/>
    <cellStyle name="Total 2 9 2 3 4" xfId="12519"/>
    <cellStyle name="Total 2 9 2 3_4F" xfId="26353"/>
    <cellStyle name="Total 2 9 2 4" xfId="12520"/>
    <cellStyle name="Total 2 9 2 4 2" xfId="12521"/>
    <cellStyle name="Total 2 9 2 4 2 2" xfId="12522"/>
    <cellStyle name="Total 2 9 2 4 2 3" xfId="12523"/>
    <cellStyle name="Total 2 9 2 4 2_4F" xfId="26354"/>
    <cellStyle name="Total 2 9 2 4 3" xfId="12524"/>
    <cellStyle name="Total 2 9 2 4 3 2" xfId="12525"/>
    <cellStyle name="Total 2 9 2 4 3_4F" xfId="26355"/>
    <cellStyle name="Total 2 9 2 4 4" xfId="12526"/>
    <cellStyle name="Total 2 9 2 4_4F" xfId="26356"/>
    <cellStyle name="Total 2 9 2 5" xfId="12527"/>
    <cellStyle name="Total 2 9 2 5 2" xfId="12528"/>
    <cellStyle name="Total 2 9 2 5 2 2" xfId="12529"/>
    <cellStyle name="Total 2 9 2 5 2 3" xfId="12530"/>
    <cellStyle name="Total 2 9 2 5 2_4F" xfId="26357"/>
    <cellStyle name="Total 2 9 2 5 3" xfId="12531"/>
    <cellStyle name="Total 2 9 2 5 3 2" xfId="12532"/>
    <cellStyle name="Total 2 9 2 5 3_4F" xfId="26358"/>
    <cellStyle name="Total 2 9 2 5 4" xfId="12533"/>
    <cellStyle name="Total 2 9 2 5_4F" xfId="26359"/>
    <cellStyle name="Total 2 9 2 6" xfId="12534"/>
    <cellStyle name="Total 2 9 2 6 2" xfId="12535"/>
    <cellStyle name="Total 2 9 2 6 2 2" xfId="12536"/>
    <cellStyle name="Total 2 9 2 6 2 3" xfId="12537"/>
    <cellStyle name="Total 2 9 2 6 2_4F" xfId="26360"/>
    <cellStyle name="Total 2 9 2 6 3" xfId="12538"/>
    <cellStyle name="Total 2 9 2 6 3 2" xfId="12539"/>
    <cellStyle name="Total 2 9 2 6 3_4F" xfId="26361"/>
    <cellStyle name="Total 2 9 2 6 4" xfId="12540"/>
    <cellStyle name="Total 2 9 2 6_4F" xfId="26362"/>
    <cellStyle name="Total 2 9 2 7" xfId="12541"/>
    <cellStyle name="Total 2 9 2 7 2" xfId="12542"/>
    <cellStyle name="Total 2 9 2 7 3" xfId="12543"/>
    <cellStyle name="Total 2 9 2 7_4F" xfId="26363"/>
    <cellStyle name="Total 2 9 2 8" xfId="12544"/>
    <cellStyle name="Total 2 9 2 8 2" xfId="12545"/>
    <cellStyle name="Total 2 9 2 8_4F" xfId="26364"/>
    <cellStyle name="Total 2 9 2 9" xfId="12546"/>
    <cellStyle name="Total 2 9 2_4F" xfId="26365"/>
    <cellStyle name="Total 2 9 3" xfId="12547"/>
    <cellStyle name="Total 2 9 3 2" xfId="12548"/>
    <cellStyle name="Total 2 9 3 2 2" xfId="12549"/>
    <cellStyle name="Total 2 9 3 2 2 2" xfId="12550"/>
    <cellStyle name="Total 2 9 3 2 2 3" xfId="12551"/>
    <cellStyle name="Total 2 9 3 2 2_4F" xfId="26366"/>
    <cellStyle name="Total 2 9 3 2 3" xfId="12552"/>
    <cellStyle name="Total 2 9 3 2 3 2" xfId="12553"/>
    <cellStyle name="Total 2 9 3 2 3_4F" xfId="26367"/>
    <cellStyle name="Total 2 9 3 2 4" xfId="12554"/>
    <cellStyle name="Total 2 9 3 2_4F" xfId="26368"/>
    <cellStyle name="Total 2 9 3 3" xfId="12555"/>
    <cellStyle name="Total 2 9 3 3 2" xfId="12556"/>
    <cellStyle name="Total 2 9 3 3 2 2" xfId="12557"/>
    <cellStyle name="Total 2 9 3 3 2 3" xfId="12558"/>
    <cellStyle name="Total 2 9 3 3 2_4F" xfId="26369"/>
    <cellStyle name="Total 2 9 3 3 3" xfId="12559"/>
    <cellStyle name="Total 2 9 3 3 3 2" xfId="12560"/>
    <cellStyle name="Total 2 9 3 3 3_4F" xfId="26370"/>
    <cellStyle name="Total 2 9 3 3 4" xfId="12561"/>
    <cellStyle name="Total 2 9 3 3_4F" xfId="26371"/>
    <cellStyle name="Total 2 9 3 4" xfId="12562"/>
    <cellStyle name="Total 2 9 3 4 2" xfId="12563"/>
    <cellStyle name="Total 2 9 3 4 2 2" xfId="12564"/>
    <cellStyle name="Total 2 9 3 4 2 3" xfId="12565"/>
    <cellStyle name="Total 2 9 3 4 2_4F" xfId="26372"/>
    <cellStyle name="Total 2 9 3 4 3" xfId="12566"/>
    <cellStyle name="Total 2 9 3 4 3 2" xfId="12567"/>
    <cellStyle name="Total 2 9 3 4 3_4F" xfId="26373"/>
    <cellStyle name="Total 2 9 3 4 4" xfId="12568"/>
    <cellStyle name="Total 2 9 3 4_4F" xfId="26374"/>
    <cellStyle name="Total 2 9 3 5" xfId="12569"/>
    <cellStyle name="Total 2 9 3 5 2" xfId="12570"/>
    <cellStyle name="Total 2 9 3 5 2 2" xfId="12571"/>
    <cellStyle name="Total 2 9 3 5 2 3" xfId="12572"/>
    <cellStyle name="Total 2 9 3 5 2_4F" xfId="26375"/>
    <cellStyle name="Total 2 9 3 5 3" xfId="12573"/>
    <cellStyle name="Total 2 9 3 5 3 2" xfId="12574"/>
    <cellStyle name="Total 2 9 3 5 3_4F" xfId="26376"/>
    <cellStyle name="Total 2 9 3 5 4" xfId="12575"/>
    <cellStyle name="Total 2 9 3 5_4F" xfId="26377"/>
    <cellStyle name="Total 2 9 3 6" xfId="12576"/>
    <cellStyle name="Total 2 9 3 6 2" xfId="12577"/>
    <cellStyle name="Total 2 9 3 6 2 2" xfId="12578"/>
    <cellStyle name="Total 2 9 3 6 2 3" xfId="12579"/>
    <cellStyle name="Total 2 9 3 6 2_4F" xfId="26378"/>
    <cellStyle name="Total 2 9 3 6 3" xfId="12580"/>
    <cellStyle name="Total 2 9 3 6 3 2" xfId="12581"/>
    <cellStyle name="Total 2 9 3 6 3_4F" xfId="26379"/>
    <cellStyle name="Total 2 9 3 6 4" xfId="12582"/>
    <cellStyle name="Total 2 9 3 6_4F" xfId="26380"/>
    <cellStyle name="Total 2 9 3 7" xfId="12583"/>
    <cellStyle name="Total 2 9 3 7 2" xfId="12584"/>
    <cellStyle name="Total 2 9 3 7 3" xfId="12585"/>
    <cellStyle name="Total 2 9 3 7_4F" xfId="26381"/>
    <cellStyle name="Total 2 9 3 8" xfId="12586"/>
    <cellStyle name="Total 2 9 3 8 2" xfId="12587"/>
    <cellStyle name="Total 2 9 3 8_4F" xfId="26382"/>
    <cellStyle name="Total 2 9 3 9" xfId="12588"/>
    <cellStyle name="Total 2 9 3_4F" xfId="26383"/>
    <cellStyle name="Total 2 9 4" xfId="12589"/>
    <cellStyle name="Total 2 9 4 2" xfId="12590"/>
    <cellStyle name="Total 2 9 4 2 2" xfId="12591"/>
    <cellStyle name="Total 2 9 4 2 2 2" xfId="12592"/>
    <cellStyle name="Total 2 9 4 2 2 3" xfId="12593"/>
    <cellStyle name="Total 2 9 4 2 2_4F" xfId="26384"/>
    <cellStyle name="Total 2 9 4 2 3" xfId="12594"/>
    <cellStyle name="Total 2 9 4 2 3 2" xfId="12595"/>
    <cellStyle name="Total 2 9 4 2 3_4F" xfId="26385"/>
    <cellStyle name="Total 2 9 4 2 4" xfId="12596"/>
    <cellStyle name="Total 2 9 4 2_4F" xfId="26386"/>
    <cellStyle name="Total 2 9 4 3" xfId="12597"/>
    <cellStyle name="Total 2 9 4 3 2" xfId="12598"/>
    <cellStyle name="Total 2 9 4 3 2 2" xfId="12599"/>
    <cellStyle name="Total 2 9 4 3 2 3" xfId="12600"/>
    <cellStyle name="Total 2 9 4 3 2_4F" xfId="26387"/>
    <cellStyle name="Total 2 9 4 3 3" xfId="12601"/>
    <cellStyle name="Total 2 9 4 3 3 2" xfId="12602"/>
    <cellStyle name="Total 2 9 4 3 3_4F" xfId="26388"/>
    <cellStyle name="Total 2 9 4 3 4" xfId="12603"/>
    <cellStyle name="Total 2 9 4 3_4F" xfId="26389"/>
    <cellStyle name="Total 2 9 4 4" xfId="12604"/>
    <cellStyle name="Total 2 9 4 4 2" xfId="12605"/>
    <cellStyle name="Total 2 9 4 4 2 2" xfId="12606"/>
    <cellStyle name="Total 2 9 4 4 2 3" xfId="12607"/>
    <cellStyle name="Total 2 9 4 4 2_4F" xfId="26390"/>
    <cellStyle name="Total 2 9 4 4 3" xfId="12608"/>
    <cellStyle name="Total 2 9 4 4 3 2" xfId="12609"/>
    <cellStyle name="Total 2 9 4 4 3_4F" xfId="26391"/>
    <cellStyle name="Total 2 9 4 4 4" xfId="12610"/>
    <cellStyle name="Total 2 9 4 4_4F" xfId="26392"/>
    <cellStyle name="Total 2 9 4 5" xfId="12611"/>
    <cellStyle name="Total 2 9 4 5 2" xfId="12612"/>
    <cellStyle name="Total 2 9 4 5 2 2" xfId="12613"/>
    <cellStyle name="Total 2 9 4 5 2 3" xfId="12614"/>
    <cellStyle name="Total 2 9 4 5 2_4F" xfId="26393"/>
    <cellStyle name="Total 2 9 4 5 3" xfId="12615"/>
    <cellStyle name="Total 2 9 4 5 3 2" xfId="12616"/>
    <cellStyle name="Total 2 9 4 5 3_4F" xfId="26394"/>
    <cellStyle name="Total 2 9 4 5 4" xfId="12617"/>
    <cellStyle name="Total 2 9 4 5_4F" xfId="26395"/>
    <cellStyle name="Total 2 9 4 6" xfId="12618"/>
    <cellStyle name="Total 2 9 4 6 2" xfId="12619"/>
    <cellStyle name="Total 2 9 4 6 2 2" xfId="12620"/>
    <cellStyle name="Total 2 9 4 6 2 3" xfId="12621"/>
    <cellStyle name="Total 2 9 4 6 2_4F" xfId="26396"/>
    <cellStyle name="Total 2 9 4 6 3" xfId="12622"/>
    <cellStyle name="Total 2 9 4 6 3 2" xfId="12623"/>
    <cellStyle name="Total 2 9 4 6 3_4F" xfId="26397"/>
    <cellStyle name="Total 2 9 4 6 4" xfId="12624"/>
    <cellStyle name="Total 2 9 4 6_4F" xfId="26398"/>
    <cellStyle name="Total 2 9 4 7" xfId="12625"/>
    <cellStyle name="Total 2 9 4 7 2" xfId="12626"/>
    <cellStyle name="Total 2 9 4 7 3" xfId="12627"/>
    <cellStyle name="Total 2 9 4 7_4F" xfId="26399"/>
    <cellStyle name="Total 2 9 4 8" xfId="12628"/>
    <cellStyle name="Total 2 9 4 8 2" xfId="12629"/>
    <cellStyle name="Total 2 9 4 8_4F" xfId="26400"/>
    <cellStyle name="Total 2 9 4 9" xfId="12630"/>
    <cellStyle name="Total 2 9 4_4F" xfId="26401"/>
    <cellStyle name="Total 2 9 5" xfId="12631"/>
    <cellStyle name="Total 2 9 5 2" xfId="12632"/>
    <cellStyle name="Total 2 9 5 2 2" xfId="12633"/>
    <cellStyle name="Total 2 9 5 2 2 2" xfId="12634"/>
    <cellStyle name="Total 2 9 5 2 2 3" xfId="12635"/>
    <cellStyle name="Total 2 9 5 2 2_4F" xfId="26402"/>
    <cellStyle name="Total 2 9 5 2 3" xfId="12636"/>
    <cellStyle name="Total 2 9 5 2 3 2" xfId="12637"/>
    <cellStyle name="Total 2 9 5 2 3_4F" xfId="26403"/>
    <cellStyle name="Total 2 9 5 2 4" xfId="12638"/>
    <cellStyle name="Total 2 9 5 2_4F" xfId="26404"/>
    <cellStyle name="Total 2 9 5 3" xfId="12639"/>
    <cellStyle name="Total 2 9 5 3 2" xfId="12640"/>
    <cellStyle name="Total 2 9 5 3 2 2" xfId="12641"/>
    <cellStyle name="Total 2 9 5 3 2 3" xfId="12642"/>
    <cellStyle name="Total 2 9 5 3 2_4F" xfId="26405"/>
    <cellStyle name="Total 2 9 5 3 3" xfId="12643"/>
    <cellStyle name="Total 2 9 5 3 3 2" xfId="12644"/>
    <cellStyle name="Total 2 9 5 3 3_4F" xfId="26406"/>
    <cellStyle name="Total 2 9 5 3 4" xfId="12645"/>
    <cellStyle name="Total 2 9 5 3_4F" xfId="26407"/>
    <cellStyle name="Total 2 9 5 4" xfId="12646"/>
    <cellStyle name="Total 2 9 5 4 2" xfId="12647"/>
    <cellStyle name="Total 2 9 5 4 2 2" xfId="12648"/>
    <cellStyle name="Total 2 9 5 4 2 3" xfId="12649"/>
    <cellStyle name="Total 2 9 5 4 2_4F" xfId="26408"/>
    <cellStyle name="Total 2 9 5 4 3" xfId="12650"/>
    <cellStyle name="Total 2 9 5 4 3 2" xfId="12651"/>
    <cellStyle name="Total 2 9 5 4 3_4F" xfId="26409"/>
    <cellStyle name="Total 2 9 5 4 4" xfId="12652"/>
    <cellStyle name="Total 2 9 5 4_4F" xfId="26410"/>
    <cellStyle name="Total 2 9 5 5" xfId="12653"/>
    <cellStyle name="Total 2 9 5 5 2" xfId="12654"/>
    <cellStyle name="Total 2 9 5 5 2 2" xfId="12655"/>
    <cellStyle name="Total 2 9 5 5 2 3" xfId="12656"/>
    <cellStyle name="Total 2 9 5 5 2_4F" xfId="26411"/>
    <cellStyle name="Total 2 9 5 5 3" xfId="12657"/>
    <cellStyle name="Total 2 9 5 5 3 2" xfId="12658"/>
    <cellStyle name="Total 2 9 5 5 3_4F" xfId="26412"/>
    <cellStyle name="Total 2 9 5 5 4" xfId="12659"/>
    <cellStyle name="Total 2 9 5 5_4F" xfId="26413"/>
    <cellStyle name="Total 2 9 5 6" xfId="12660"/>
    <cellStyle name="Total 2 9 5 6 2" xfId="12661"/>
    <cellStyle name="Total 2 9 5 6 2 2" xfId="12662"/>
    <cellStyle name="Total 2 9 5 6 2 3" xfId="12663"/>
    <cellStyle name="Total 2 9 5 6 2_4F" xfId="26414"/>
    <cellStyle name="Total 2 9 5 6 3" xfId="12664"/>
    <cellStyle name="Total 2 9 5 6 3 2" xfId="12665"/>
    <cellStyle name="Total 2 9 5 6 3_4F" xfId="26415"/>
    <cellStyle name="Total 2 9 5 6 4" xfId="12666"/>
    <cellStyle name="Total 2 9 5 6_4F" xfId="26416"/>
    <cellStyle name="Total 2 9 5 7" xfId="12667"/>
    <cellStyle name="Total 2 9 5 7 2" xfId="12668"/>
    <cellStyle name="Total 2 9 5 7 3" xfId="12669"/>
    <cellStyle name="Total 2 9 5 7_4F" xfId="26417"/>
    <cellStyle name="Total 2 9 5 8" xfId="12670"/>
    <cellStyle name="Total 2 9 5 8 2" xfId="12671"/>
    <cellStyle name="Total 2 9 5 8_4F" xfId="26418"/>
    <cellStyle name="Total 2 9 5 9" xfId="12672"/>
    <cellStyle name="Total 2 9 5_4F" xfId="26419"/>
    <cellStyle name="Total 2 9 6" xfId="12673"/>
    <cellStyle name="Total 2 9 6 2" xfId="12674"/>
    <cellStyle name="Total 2 9 6 2 2" xfId="12675"/>
    <cellStyle name="Total 2 9 6 2 3" xfId="12676"/>
    <cellStyle name="Total 2 9 6 2_4F" xfId="26420"/>
    <cellStyle name="Total 2 9 6 3" xfId="12677"/>
    <cellStyle name="Total 2 9 6 3 2" xfId="12678"/>
    <cellStyle name="Total 2 9 6 3_4F" xfId="26421"/>
    <cellStyle name="Total 2 9 6 4" xfId="12679"/>
    <cellStyle name="Total 2 9 6_4F" xfId="26422"/>
    <cellStyle name="Total 2 9 7" xfId="12680"/>
    <cellStyle name="Total 2 9 7 2" xfId="12681"/>
    <cellStyle name="Total 2 9 7 2 2" xfId="12682"/>
    <cellStyle name="Total 2 9 7 2 3" xfId="12683"/>
    <cellStyle name="Total 2 9 7 2_4F" xfId="26423"/>
    <cellStyle name="Total 2 9 7 3" xfId="12684"/>
    <cellStyle name="Total 2 9 7 3 2" xfId="12685"/>
    <cellStyle name="Total 2 9 7 3_4F" xfId="26424"/>
    <cellStyle name="Total 2 9 7 4" xfId="12686"/>
    <cellStyle name="Total 2 9 7_4F" xfId="26425"/>
    <cellStyle name="Total 2 9 8" xfId="12687"/>
    <cellStyle name="Total 2 9 8 2" xfId="12688"/>
    <cellStyle name="Total 2 9 8 2 2" xfId="12689"/>
    <cellStyle name="Total 2 9 8 2 3" xfId="12690"/>
    <cellStyle name="Total 2 9 8 2_4F" xfId="26426"/>
    <cellStyle name="Total 2 9 8 3" xfId="12691"/>
    <cellStyle name="Total 2 9 8 3 2" xfId="12692"/>
    <cellStyle name="Total 2 9 8 3_4F" xfId="26427"/>
    <cellStyle name="Total 2 9 8 4" xfId="12693"/>
    <cellStyle name="Total 2 9 8_4F" xfId="26428"/>
    <cellStyle name="Total 2 9 9" xfId="12694"/>
    <cellStyle name="Total 2 9 9 2" xfId="12695"/>
    <cellStyle name="Total 2 9 9 2 2" xfId="12696"/>
    <cellStyle name="Total 2 9 9 2 3" xfId="12697"/>
    <cellStyle name="Total 2 9 9 2_4F" xfId="26429"/>
    <cellStyle name="Total 2 9 9 3" xfId="12698"/>
    <cellStyle name="Total 2 9 9 3 2" xfId="12699"/>
    <cellStyle name="Total 2 9 9 3_4F" xfId="26430"/>
    <cellStyle name="Total 2 9 9 4" xfId="12700"/>
    <cellStyle name="Total 2 9 9_4F" xfId="26431"/>
    <cellStyle name="Total 2 9_4F" xfId="26432"/>
    <cellStyle name="Total 2_4F" xfId="26433"/>
    <cellStyle name="Total 3" xfId="12701"/>
    <cellStyle name="Total 3 10" xfId="26434"/>
    <cellStyle name="Total 3 11" xfId="26435"/>
    <cellStyle name="Total 3 12" xfId="26436"/>
    <cellStyle name="Total 3 13" xfId="26437"/>
    <cellStyle name="Total 3 14" xfId="26438"/>
    <cellStyle name="Total 3 2" xfId="26439"/>
    <cellStyle name="Total 3 2 10" xfId="26440"/>
    <cellStyle name="Total 3 2 2" xfId="26441"/>
    <cellStyle name="Total 3 2 3" xfId="26442"/>
    <cellStyle name="Total 3 2 4" xfId="26443"/>
    <cellStyle name="Total 3 2 5" xfId="26444"/>
    <cellStyle name="Total 3 2 6" xfId="26445"/>
    <cellStyle name="Total 3 2 7" xfId="26446"/>
    <cellStyle name="Total 3 2 8" xfId="26447"/>
    <cellStyle name="Total 3 2 9" xfId="26448"/>
    <cellStyle name="Total 3 3" xfId="26449"/>
    <cellStyle name="Total 3 3 10" xfId="26450"/>
    <cellStyle name="Total 3 3 2" xfId="26451"/>
    <cellStyle name="Total 3 3 3" xfId="26452"/>
    <cellStyle name="Total 3 3 4" xfId="26453"/>
    <cellStyle name="Total 3 3 5" xfId="26454"/>
    <cellStyle name="Total 3 3 6" xfId="26455"/>
    <cellStyle name="Total 3 3 7" xfId="26456"/>
    <cellStyle name="Total 3 3 8" xfId="26457"/>
    <cellStyle name="Total 3 3 9" xfId="26458"/>
    <cellStyle name="Total 3 4" xfId="26459"/>
    <cellStyle name="Total 3 5" xfId="26460"/>
    <cellStyle name="Total 3 6" xfId="26461"/>
    <cellStyle name="Total 3 7" xfId="26462"/>
    <cellStyle name="Total 3 8" xfId="26463"/>
    <cellStyle name="Total 3 9" xfId="26464"/>
    <cellStyle name="Total 3_4F" xfId="26465"/>
    <cellStyle name="Total 4" xfId="12702"/>
    <cellStyle name="Total 4 10" xfId="26466"/>
    <cellStyle name="Total 4 11" xfId="26467"/>
    <cellStyle name="Total 4 12" xfId="26468"/>
    <cellStyle name="Total 4 13" xfId="26469"/>
    <cellStyle name="Total 4 14" xfId="26470"/>
    <cellStyle name="Total 4 2" xfId="26471"/>
    <cellStyle name="Total 4 2 10" xfId="26472"/>
    <cellStyle name="Total 4 2 2" xfId="26473"/>
    <cellStyle name="Total 4 2 3" xfId="26474"/>
    <cellStyle name="Total 4 2 4" xfId="26475"/>
    <cellStyle name="Total 4 2 5" xfId="26476"/>
    <cellStyle name="Total 4 2 6" xfId="26477"/>
    <cellStyle name="Total 4 2 7" xfId="26478"/>
    <cellStyle name="Total 4 2 8" xfId="26479"/>
    <cellStyle name="Total 4 2 9" xfId="26480"/>
    <cellStyle name="Total 4 3" xfId="26481"/>
    <cellStyle name="Total 4 3 10" xfId="26482"/>
    <cellStyle name="Total 4 3 2" xfId="26483"/>
    <cellStyle name="Total 4 3 3" xfId="26484"/>
    <cellStyle name="Total 4 3 4" xfId="26485"/>
    <cellStyle name="Total 4 3 5" xfId="26486"/>
    <cellStyle name="Total 4 3 6" xfId="26487"/>
    <cellStyle name="Total 4 3 7" xfId="26488"/>
    <cellStyle name="Total 4 3 8" xfId="26489"/>
    <cellStyle name="Total 4 3 9" xfId="26490"/>
    <cellStyle name="Total 4 4" xfId="26491"/>
    <cellStyle name="Total 4 5" xfId="26492"/>
    <cellStyle name="Total 4 6" xfId="26493"/>
    <cellStyle name="Total 4 7" xfId="26494"/>
    <cellStyle name="Total 4 8" xfId="26495"/>
    <cellStyle name="Total 4 9" xfId="26496"/>
    <cellStyle name="Total 4_4F" xfId="26497"/>
    <cellStyle name="Total 5" xfId="12703"/>
    <cellStyle name="Total 5 10" xfId="26498"/>
    <cellStyle name="Total 5 11" xfId="26499"/>
    <cellStyle name="Total 5 12" xfId="26500"/>
    <cellStyle name="Total 5 13" xfId="26501"/>
    <cellStyle name="Total 5 14" xfId="26502"/>
    <cellStyle name="Total 5 2" xfId="26503"/>
    <cellStyle name="Total 5 2 10" xfId="26504"/>
    <cellStyle name="Total 5 2 2" xfId="26505"/>
    <cellStyle name="Total 5 2 3" xfId="26506"/>
    <cellStyle name="Total 5 2 4" xfId="26507"/>
    <cellStyle name="Total 5 2 5" xfId="26508"/>
    <cellStyle name="Total 5 2 6" xfId="26509"/>
    <cellStyle name="Total 5 2 7" xfId="26510"/>
    <cellStyle name="Total 5 2 8" xfId="26511"/>
    <cellStyle name="Total 5 2 9" xfId="26512"/>
    <cellStyle name="Total 5 3" xfId="26513"/>
    <cellStyle name="Total 5 3 10" xfId="26514"/>
    <cellStyle name="Total 5 3 2" xfId="26515"/>
    <cellStyle name="Total 5 3 3" xfId="26516"/>
    <cellStyle name="Total 5 3 4" xfId="26517"/>
    <cellStyle name="Total 5 3 5" xfId="26518"/>
    <cellStyle name="Total 5 3 6" xfId="26519"/>
    <cellStyle name="Total 5 3 7" xfId="26520"/>
    <cellStyle name="Total 5 3 8" xfId="26521"/>
    <cellStyle name="Total 5 3 9" xfId="26522"/>
    <cellStyle name="Total 5 4" xfId="26523"/>
    <cellStyle name="Total 5 5" xfId="26524"/>
    <cellStyle name="Total 5 6" xfId="26525"/>
    <cellStyle name="Total 5 7" xfId="26526"/>
    <cellStyle name="Total 5 8" xfId="26527"/>
    <cellStyle name="Total 5 9" xfId="26528"/>
    <cellStyle name="Total 5_4F" xfId="26529"/>
    <cellStyle name="Total 6" xfId="12704"/>
    <cellStyle name="Total 6 10" xfId="26530"/>
    <cellStyle name="Total 6 11" xfId="26531"/>
    <cellStyle name="Total 6 12" xfId="26532"/>
    <cellStyle name="Total 6 13" xfId="26533"/>
    <cellStyle name="Total 6 14" xfId="26534"/>
    <cellStyle name="Total 6 2" xfId="26535"/>
    <cellStyle name="Total 6 2 10" xfId="26536"/>
    <cellStyle name="Total 6 2 2" xfId="26537"/>
    <cellStyle name="Total 6 2 3" xfId="26538"/>
    <cellStyle name="Total 6 2 4" xfId="26539"/>
    <cellStyle name="Total 6 2 5" xfId="26540"/>
    <cellStyle name="Total 6 2 6" xfId="26541"/>
    <cellStyle name="Total 6 2 7" xfId="26542"/>
    <cellStyle name="Total 6 2 8" xfId="26543"/>
    <cellStyle name="Total 6 2 9" xfId="26544"/>
    <cellStyle name="Total 6 3" xfId="26545"/>
    <cellStyle name="Total 6 3 10" xfId="26546"/>
    <cellStyle name="Total 6 3 2" xfId="26547"/>
    <cellStyle name="Total 6 3 3" xfId="26548"/>
    <cellStyle name="Total 6 3 4" xfId="26549"/>
    <cellStyle name="Total 6 3 5" xfId="26550"/>
    <cellStyle name="Total 6 3 6" xfId="26551"/>
    <cellStyle name="Total 6 3 7" xfId="26552"/>
    <cellStyle name="Total 6 3 8" xfId="26553"/>
    <cellStyle name="Total 6 3 9" xfId="26554"/>
    <cellStyle name="Total 6 4" xfId="26555"/>
    <cellStyle name="Total 6 5" xfId="26556"/>
    <cellStyle name="Total 6 6" xfId="26557"/>
    <cellStyle name="Total 6 7" xfId="26558"/>
    <cellStyle name="Total 6 8" xfId="26559"/>
    <cellStyle name="Total 6 9" xfId="26560"/>
    <cellStyle name="Total 6_4F" xfId="26561"/>
    <cellStyle name="Total 7" xfId="12705"/>
    <cellStyle name="Total 7 10" xfId="26562"/>
    <cellStyle name="Total 7 11" xfId="26563"/>
    <cellStyle name="Total 7 12" xfId="26564"/>
    <cellStyle name="Total 7 13" xfId="26565"/>
    <cellStyle name="Total 7 14" xfId="26566"/>
    <cellStyle name="Total 7 2" xfId="26567"/>
    <cellStyle name="Total 7 2 10" xfId="26568"/>
    <cellStyle name="Total 7 2 2" xfId="26569"/>
    <cellStyle name="Total 7 2 3" xfId="26570"/>
    <cellStyle name="Total 7 2 4" xfId="26571"/>
    <cellStyle name="Total 7 2 5" xfId="26572"/>
    <cellStyle name="Total 7 2 6" xfId="26573"/>
    <cellStyle name="Total 7 2 7" xfId="26574"/>
    <cellStyle name="Total 7 2 8" xfId="26575"/>
    <cellStyle name="Total 7 2 9" xfId="26576"/>
    <cellStyle name="Total 7 3" xfId="26577"/>
    <cellStyle name="Total 7 3 10" xfId="26578"/>
    <cellStyle name="Total 7 3 2" xfId="26579"/>
    <cellStyle name="Total 7 3 3" xfId="26580"/>
    <cellStyle name="Total 7 3 4" xfId="26581"/>
    <cellStyle name="Total 7 3 5" xfId="26582"/>
    <cellStyle name="Total 7 3 6" xfId="26583"/>
    <cellStyle name="Total 7 3 7" xfId="26584"/>
    <cellStyle name="Total 7 3 8" xfId="26585"/>
    <cellStyle name="Total 7 3 9" xfId="26586"/>
    <cellStyle name="Total 7 4" xfId="26587"/>
    <cellStyle name="Total 7 5" xfId="26588"/>
    <cellStyle name="Total 7 6" xfId="26589"/>
    <cellStyle name="Total 7 7" xfId="26590"/>
    <cellStyle name="Total 7 8" xfId="26591"/>
    <cellStyle name="Total 7 9" xfId="26592"/>
    <cellStyle name="Total 7_4F" xfId="26593"/>
    <cellStyle name="Total 8" xfId="12706"/>
    <cellStyle name="Total 8 10" xfId="26594"/>
    <cellStyle name="Total 8 11" xfId="26595"/>
    <cellStyle name="Total 8 12" xfId="26596"/>
    <cellStyle name="Total 8 13" xfId="26597"/>
    <cellStyle name="Total 8 14" xfId="26598"/>
    <cellStyle name="Total 8 2" xfId="26599"/>
    <cellStyle name="Total 8 2 10" xfId="26600"/>
    <cellStyle name="Total 8 2 2" xfId="26601"/>
    <cellStyle name="Total 8 2 3" xfId="26602"/>
    <cellStyle name="Total 8 2 4" xfId="26603"/>
    <cellStyle name="Total 8 2 5" xfId="26604"/>
    <cellStyle name="Total 8 2 6" xfId="26605"/>
    <cellStyle name="Total 8 2 7" xfId="26606"/>
    <cellStyle name="Total 8 2 8" xfId="26607"/>
    <cellStyle name="Total 8 2 9" xfId="26608"/>
    <cellStyle name="Total 8 3" xfId="26609"/>
    <cellStyle name="Total 8 3 10" xfId="26610"/>
    <cellStyle name="Total 8 3 2" xfId="26611"/>
    <cellStyle name="Total 8 3 3" xfId="26612"/>
    <cellStyle name="Total 8 3 4" xfId="26613"/>
    <cellStyle name="Total 8 3 5" xfId="26614"/>
    <cellStyle name="Total 8 3 6" xfId="26615"/>
    <cellStyle name="Total 8 3 7" xfId="26616"/>
    <cellStyle name="Total 8 3 8" xfId="26617"/>
    <cellStyle name="Total 8 3 9" xfId="26618"/>
    <cellStyle name="Total 8 4" xfId="26619"/>
    <cellStyle name="Total 8 5" xfId="26620"/>
    <cellStyle name="Total 8 6" xfId="26621"/>
    <cellStyle name="Total 8 7" xfId="26622"/>
    <cellStyle name="Total 8 8" xfId="26623"/>
    <cellStyle name="Total 8 9" xfId="26624"/>
    <cellStyle name="Total 8_4F" xfId="26625"/>
    <cellStyle name="Total 9" xfId="12707"/>
    <cellStyle name="Total 9 10" xfId="26626"/>
    <cellStyle name="Total 9 11" xfId="26627"/>
    <cellStyle name="Total 9 12" xfId="26628"/>
    <cellStyle name="Total 9 13" xfId="26629"/>
    <cellStyle name="Total 9 14" xfId="26630"/>
    <cellStyle name="Total 9 2" xfId="26631"/>
    <cellStyle name="Total 9 2 10" xfId="26632"/>
    <cellStyle name="Total 9 2 2" xfId="26633"/>
    <cellStyle name="Total 9 2 3" xfId="26634"/>
    <cellStyle name="Total 9 2 4" xfId="26635"/>
    <cellStyle name="Total 9 2 5" xfId="26636"/>
    <cellStyle name="Total 9 2 6" xfId="26637"/>
    <cellStyle name="Total 9 2 7" xfId="26638"/>
    <cellStyle name="Total 9 2 8" xfId="26639"/>
    <cellStyle name="Total 9 2 9" xfId="26640"/>
    <cellStyle name="Total 9 3" xfId="26641"/>
    <cellStyle name="Total 9 3 10" xfId="26642"/>
    <cellStyle name="Total 9 3 2" xfId="26643"/>
    <cellStyle name="Total 9 3 3" xfId="26644"/>
    <cellStyle name="Total 9 3 4" xfId="26645"/>
    <cellStyle name="Total 9 3 5" xfId="26646"/>
    <cellStyle name="Total 9 3 6" xfId="26647"/>
    <cellStyle name="Total 9 3 7" xfId="26648"/>
    <cellStyle name="Total 9 3 8" xfId="26649"/>
    <cellStyle name="Total 9 3 9" xfId="26650"/>
    <cellStyle name="Total 9 4" xfId="26651"/>
    <cellStyle name="Total 9 5" xfId="26652"/>
    <cellStyle name="Total 9 6" xfId="26653"/>
    <cellStyle name="Total 9 7" xfId="26654"/>
    <cellStyle name="Total 9 8" xfId="26655"/>
    <cellStyle name="Total 9 9" xfId="26656"/>
    <cellStyle name="Total 9_4F" xfId="26657"/>
    <cellStyle name="Validation error" xfId="12708"/>
    <cellStyle name="Warning Text 2" xfId="12709"/>
    <cellStyle name="white_text_on_blue" xfId="12710"/>
    <cellStyle name="year_formats_pink" xfId="1271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28" Type="http://schemas.openxmlformats.org/officeDocument/2006/relationships/customXml" Target="../customXml/item4.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 Id="rId27"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Private\Finance%20Temp\pap_tec201412pr14finmodel_brl%20Final%20CMA%20sent%20to%20parties.xlsb"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Private\RORE\2018\RORE%20actual%20v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utput Table"/>
      <sheetName val="Front Cover"/>
      <sheetName val="Version Control"/>
      <sheetName val="Adjustments log"/>
      <sheetName val="Map"/>
      <sheetName val="Key"/>
      <sheetName val="Dashboard"/>
      <sheetName val="Data &gt;"/>
      <sheetName val="F_Inputs"/>
      <sheetName val="F_Inputs Copy"/>
      <sheetName val="Input Copy"/>
      <sheetName val="Adjustments"/>
      <sheetName val="Input Real"/>
      <sheetName val="Input Nominal"/>
      <sheetName val="RPI"/>
      <sheetName val="Wholesale &gt;"/>
      <sheetName val="Water Nominal"/>
      <sheetName val="Wastewater Nominal"/>
      <sheetName val="Wholesale Nominal"/>
      <sheetName val="Water Real AR"/>
      <sheetName val="Waste Real AR"/>
      <sheetName val="Retail &gt;"/>
      <sheetName val="Calc HH"/>
      <sheetName val="Calc NHH"/>
      <sheetName val="HH Fin Stats"/>
      <sheetName val="NHH Fin Stats"/>
      <sheetName val="Retail Fin Stats"/>
      <sheetName val="Retail Phase Outputs"/>
      <sheetName val="Appointee &gt;"/>
      <sheetName val="Report Formats"/>
      <sheetName val="Appointee Nominal"/>
      <sheetName val="Reports Start"/>
      <sheetName val="Exec Summary"/>
      <sheetName val="Price Limits HH"/>
      <sheetName val="Price Limits NHH"/>
      <sheetName val="Headroom Check"/>
      <sheetName val="Appointee Fin Stats"/>
      <sheetName val="Tax Reconciliation"/>
      <sheetName val="F_Outputs"/>
      <sheetName val="Error Checks"/>
      <sheetName val="RPO Checks"/>
      <sheetName val="Index linked debt macro"/>
    </sheetNames>
    <sheetDataSet>
      <sheetData sheetId="0">
        <row r="6">
          <cell r="D6">
            <v>88.149578537547825</v>
          </cell>
        </row>
      </sheetData>
      <sheetData sheetId="1"/>
      <sheetData sheetId="2"/>
      <sheetData sheetId="3"/>
      <sheetData sheetId="4"/>
      <sheetData sheetId="5"/>
      <sheetData sheetId="6"/>
      <sheetData sheetId="7"/>
      <sheetData sheetId="8"/>
      <sheetData sheetId="9"/>
      <sheetData sheetId="10"/>
      <sheetData sheetId="11"/>
      <sheetData sheetId="12">
        <row r="186">
          <cell r="J186">
            <v>2.6100000000000002E-2</v>
          </cell>
        </row>
      </sheetData>
      <sheetData sheetId="13"/>
      <sheetData sheetId="14">
        <row r="38">
          <cell r="J38">
            <v>262.82666666666665</v>
          </cell>
        </row>
      </sheetData>
      <sheetData sheetId="15"/>
      <sheetData sheetId="16">
        <row r="3254">
          <cell r="J3254">
            <v>-46.32125026618013</v>
          </cell>
        </row>
      </sheetData>
      <sheetData sheetId="17"/>
      <sheetData sheetId="18">
        <row r="3237">
          <cell r="J3237">
            <v>4.3269951775055358</v>
          </cell>
          <cell r="K3237">
            <v>3.5531813285104592</v>
          </cell>
          <cell r="L3237">
            <v>3.4641360727183814</v>
          </cell>
          <cell r="M3237">
            <v>3.2843645943256301</v>
          </cell>
          <cell r="N3237">
            <v>3.210067314222202</v>
          </cell>
          <cell r="O3237">
            <v>3.2200922356748589</v>
          </cell>
          <cell r="P3237">
            <v>3.8503700531156921</v>
          </cell>
          <cell r="Q3237">
            <v>4.1492026272332403</v>
          </cell>
          <cell r="R3237">
            <v>4.5266094368114658</v>
          </cell>
          <cell r="S3237">
            <v>5.0165686167934442</v>
          </cell>
        </row>
        <row r="3238">
          <cell r="J3238">
            <v>1.9952749345867176</v>
          </cell>
          <cell r="K3238">
            <v>1.3193829943351423</v>
          </cell>
          <cell r="L3238">
            <v>1.3519898967442714</v>
          </cell>
          <cell r="M3238">
            <v>1.2645647363389443</v>
          </cell>
          <cell r="N3238">
            <v>1.2642556991762481</v>
          </cell>
          <cell r="O3238">
            <v>1.2304675652880677</v>
          </cell>
          <cell r="P3238">
            <v>1.5246048432952064</v>
          </cell>
          <cell r="Q3238">
            <v>1.6308633405778776</v>
          </cell>
          <cell r="R3238">
            <v>1.7644163115961016</v>
          </cell>
          <cell r="S3238">
            <v>1.9370853836145208</v>
          </cell>
        </row>
        <row r="3239">
          <cell r="J3239">
            <v>0.14165522406451225</v>
          </cell>
          <cell r="K3239">
            <v>0.10946479566095849</v>
          </cell>
          <cell r="L3239">
            <v>0.10658905787714074</v>
          </cell>
          <cell r="M3239">
            <v>9.95245502252258E-2</v>
          </cell>
          <cell r="N3239">
            <v>9.6882671725279826E-2</v>
          </cell>
          <cell r="O3239">
            <v>0.1011307301284711</v>
          </cell>
          <cell r="P3239">
            <v>0.12585898751990271</v>
          </cell>
          <cell r="Q3239">
            <v>0.13605036338913656</v>
          </cell>
          <cell r="R3239">
            <v>0.14835162618849643</v>
          </cell>
          <cell r="S3239">
            <v>0.16344058435431125</v>
          </cell>
        </row>
        <row r="3240">
          <cell r="J3240">
            <v>0.11517883035546445</v>
          </cell>
          <cell r="K3240">
            <v>8.2073436455435814E-2</v>
          </cell>
          <cell r="L3240">
            <v>8.0432017124665259E-2</v>
          </cell>
          <cell r="M3240">
            <v>7.4365335761158044E-2</v>
          </cell>
          <cell r="N3240">
            <v>7.2399485569446198E-2</v>
          </cell>
          <cell r="O3240">
            <v>8.6650230206902837E-2</v>
          </cell>
          <cell r="P3240">
            <v>0.10148092869344683</v>
          </cell>
          <cell r="Q3240">
            <v>0.10873945962057628</v>
          </cell>
          <cell r="R3240">
            <v>0.1176033742566307</v>
          </cell>
          <cell r="S3240">
            <v>0.12861795328480302</v>
          </cell>
        </row>
        <row r="3241">
          <cell r="J3241">
            <v>0.61513967158305538</v>
          </cell>
          <cell r="K3241">
            <v>0.62830034326629469</v>
          </cell>
          <cell r="L3241">
            <v>0.63693665820649892</v>
          </cell>
          <cell r="M3241">
            <v>0.6441421294828682</v>
          </cell>
          <cell r="N3241">
            <v>0.65021928358842351</v>
          </cell>
          <cell r="O3241">
            <v>0.54586589620617565</v>
          </cell>
          <cell r="P3241">
            <v>0.52303534120692263</v>
          </cell>
          <cell r="Q3241">
            <v>0.49819159586760292</v>
          </cell>
          <cell r="R3241">
            <v>0.47110028380339231</v>
          </cell>
          <cell r="S3241">
            <v>0.4414902883870041</v>
          </cell>
        </row>
        <row r="3242">
          <cell r="J3242">
            <v>2.3753629206830493</v>
          </cell>
          <cell r="K3242">
            <v>1.5435827980575449</v>
          </cell>
          <cell r="L3242">
            <v>1.9147716988108627</v>
          </cell>
          <cell r="M3242">
            <v>1.21424908534646</v>
          </cell>
          <cell r="N3242">
            <v>1.1359317852684518</v>
          </cell>
          <cell r="O3242">
            <v>9.8189365510356446</v>
          </cell>
          <cell r="P3242">
            <v>1.3399680374537875</v>
          </cell>
          <cell r="Q3242">
            <v>1.2225073482840876</v>
          </cell>
          <cell r="R3242">
            <v>1.1163250447317006</v>
          </cell>
          <cell r="S3242">
            <v>1.0205478838069488</v>
          </cell>
        </row>
        <row r="3243">
          <cell r="J3243">
            <v>18.700560760011673</v>
          </cell>
          <cell r="K3243">
            <v>18.651788461331876</v>
          </cell>
          <cell r="L3243">
            <v>18.382315998218182</v>
          </cell>
          <cell r="M3243">
            <v>18.181186477158569</v>
          </cell>
          <cell r="N3243">
            <v>18.009135871662153</v>
          </cell>
          <cell r="O3243">
            <v>19.563362445980225</v>
          </cell>
          <cell r="P3243">
            <v>21.004248765444117</v>
          </cell>
          <cell r="Q3243">
            <v>21.481052408366992</v>
          </cell>
          <cell r="R3243">
            <v>21.971887618391776</v>
          </cell>
          <cell r="S3243">
            <v>22.476584432891741</v>
          </cell>
        </row>
        <row r="3244">
          <cell r="J3244">
            <v>8.3929322290714996</v>
          </cell>
          <cell r="K3244">
            <v>9.7203856222369982</v>
          </cell>
          <cell r="L3244">
            <v>10.041009683330614</v>
          </cell>
          <cell r="M3244">
            <v>10.465815304736843</v>
          </cell>
          <cell r="N3244">
            <v>10.613415776864006</v>
          </cell>
          <cell r="O3244">
            <v>11.070461354247895</v>
          </cell>
          <cell r="P3244">
            <v>10.998977748050091</v>
          </cell>
          <cell r="Q3244">
            <v>10.918184415279955</v>
          </cell>
          <cell r="R3244">
            <v>10.827433843182741</v>
          </cell>
          <cell r="S3244">
            <v>10.72604232751813</v>
          </cell>
        </row>
        <row r="3245">
          <cell r="J3245">
            <v>0.72332280827306394</v>
          </cell>
          <cell r="K3245">
            <v>0.55304508133085462</v>
          </cell>
          <cell r="L3245">
            <v>0.57269759272912502</v>
          </cell>
          <cell r="M3245">
            <v>0.56751059687366545</v>
          </cell>
          <cell r="N3245">
            <v>0.56553100988318861</v>
          </cell>
          <cell r="O3245">
            <v>0</v>
          </cell>
          <cell r="P3245">
            <v>0</v>
          </cell>
          <cell r="Q3245">
            <v>0</v>
          </cell>
          <cell r="R3245">
            <v>0</v>
          </cell>
          <cell r="S3245">
            <v>0</v>
          </cell>
        </row>
        <row r="3246">
          <cell r="J3246">
            <v>6.706700926689757E-2</v>
          </cell>
          <cell r="K3246">
            <v>5.4364788621769855E-2</v>
          </cell>
          <cell r="L3246">
            <v>5.3058508569045239E-2</v>
          </cell>
          <cell r="M3246">
            <v>4.9948939671322773E-2</v>
          </cell>
          <cell r="N3246">
            <v>4.8925783610400557E-2</v>
          </cell>
          <cell r="O3246">
            <v>4.6502841678482267E-2</v>
          </cell>
          <cell r="P3246">
            <v>4.4629018236553221E-2</v>
          </cell>
          <cell r="Q3246">
            <v>4.2671963010234522E-2</v>
          </cell>
          <cell r="R3246">
            <v>4.0623183752570922E-2</v>
          </cell>
          <cell r="S3246">
            <v>3.8472778006321193E-2</v>
          </cell>
        </row>
        <row r="3247">
          <cell r="J3247">
            <v>0.13189665324546865</v>
          </cell>
          <cell r="K3247">
            <v>9.9466222705304405E-2</v>
          </cell>
          <cell r="L3247">
            <v>9.807440941666043E-2</v>
          </cell>
          <cell r="M3247">
            <v>9.1126408601959724E-2</v>
          </cell>
          <cell r="N3247">
            <v>8.9468192645495007E-2</v>
          </cell>
          <cell r="O3247">
            <v>7.7337661051508855E-2</v>
          </cell>
          <cell r="P3247">
            <v>6.6157032950004635E-2</v>
          </cell>
          <cell r="Q3247">
            <v>6.019559888112002E-2</v>
          </cell>
          <cell r="R3247">
            <v>5.4490240906148325E-2</v>
          </cell>
          <cell r="S3247">
            <v>4.9042308655719978E-2</v>
          </cell>
        </row>
        <row r="3248">
          <cell r="J3248">
            <v>3.6699999999999983E-2</v>
          </cell>
          <cell r="K3248">
            <v>3.670000000000001E-2</v>
          </cell>
          <cell r="L3248">
            <v>3.6699999999999997E-2</v>
          </cell>
          <cell r="M3248">
            <v>3.6700000000000003E-2</v>
          </cell>
          <cell r="N3248">
            <v>3.6699999999999997E-2</v>
          </cell>
          <cell r="O3248">
            <v>3.5999999999999997E-2</v>
          </cell>
          <cell r="P3248">
            <v>3.6000000000000004E-2</v>
          </cell>
          <cell r="Q3248">
            <v>3.5999999999999997E-2</v>
          </cell>
          <cell r="R3248">
            <v>3.599999999999999E-2</v>
          </cell>
          <cell r="S3248">
            <v>3.6000000000000011E-2</v>
          </cell>
        </row>
        <row r="3249">
          <cell r="J3249">
            <v>5.3474332285176659E-2</v>
          </cell>
          <cell r="K3249">
            <v>5.3614161562745524E-2</v>
          </cell>
          <cell r="L3249">
            <v>5.4400109327732753E-2</v>
          </cell>
          <cell r="M3249">
            <v>5.5001910972989711E-2</v>
          </cell>
          <cell r="N3249">
            <v>5.5527372724947135E-2</v>
          </cell>
          <cell r="O3249">
            <v>5.1115957328975149E-2</v>
          </cell>
          <cell r="P3249">
            <v>4.7609415179141537E-2</v>
          </cell>
          <cell r="Q3249">
            <v>4.6552653984983268E-2</v>
          </cell>
          <cell r="R3249">
            <v>4.5512703203658321E-2</v>
          </cell>
          <cell r="S3249">
            <v>4.4490745601748184E-2</v>
          </cell>
        </row>
      </sheetData>
      <sheetData sheetId="19"/>
      <sheetData sheetId="20"/>
      <sheetData sheetId="21"/>
      <sheetData sheetId="22">
        <row r="71">
          <cell r="J71">
            <v>9.4883913961216546</v>
          </cell>
        </row>
      </sheetData>
      <sheetData sheetId="23">
        <row r="2539">
          <cell r="J2539">
            <v>0.88549129257265247</v>
          </cell>
        </row>
      </sheetData>
      <sheetData sheetId="24"/>
      <sheetData sheetId="25"/>
      <sheetData sheetId="26"/>
      <sheetData sheetId="27"/>
      <sheetData sheetId="28"/>
      <sheetData sheetId="29"/>
      <sheetData sheetId="30">
        <row r="1154">
          <cell r="J1154">
            <v>444.11919316514224</v>
          </cell>
        </row>
      </sheetData>
      <sheetData sheetId="31"/>
      <sheetData sheetId="32">
        <row r="119">
          <cell r="J119">
            <v>52.648799267348345</v>
          </cell>
        </row>
      </sheetData>
      <sheetData sheetId="33"/>
      <sheetData sheetId="34"/>
      <sheetData sheetId="35"/>
      <sheetData sheetId="36"/>
      <sheetData sheetId="37"/>
      <sheetData sheetId="38"/>
      <sheetData sheetId="39"/>
      <sheetData sheetId="40"/>
      <sheetData sheetId="4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tual 2017-18"/>
      <sheetName val="Actual 2016-17"/>
      <sheetName val="Actual 2015-16"/>
      <sheetName val="Workings"/>
      <sheetName val="Totex allowance"/>
      <sheetName val="2C 2017"/>
      <sheetName val="2A 2017"/>
      <sheetName val="2C 2018"/>
      <sheetName val="2A 2018"/>
      <sheetName val="Actuals totex"/>
      <sheetName val="Summary for APR"/>
    </sheetNames>
    <sheetDataSet>
      <sheetData sheetId="0"/>
      <sheetData sheetId="1">
        <row r="19">
          <cell r="E19">
            <v>0</v>
          </cell>
        </row>
        <row r="20">
          <cell r="E20">
            <v>6.2780775097690047E-2</v>
          </cell>
        </row>
        <row r="21">
          <cell r="E21">
            <v>0</v>
          </cell>
        </row>
        <row r="22">
          <cell r="E22">
            <v>-0.152</v>
          </cell>
        </row>
        <row r="23">
          <cell r="E23">
            <v>-1.0865666476116997</v>
          </cell>
        </row>
        <row r="27">
          <cell r="E27">
            <v>-1.1757858725140098</v>
          </cell>
        </row>
        <row r="28">
          <cell r="E28">
            <v>0.23515717450280196</v>
          </cell>
        </row>
        <row r="30">
          <cell r="E30">
            <v>-0.94062869801120785</v>
          </cell>
        </row>
        <row r="31">
          <cell r="E31">
            <v>-5.5072983141705558E-3</v>
          </cell>
        </row>
        <row r="32">
          <cell r="E32">
            <v>5.2492701685829445E-2</v>
          </cell>
        </row>
      </sheetData>
      <sheetData sheetId="2">
        <row r="19">
          <cell r="E19">
            <v>0</v>
          </cell>
        </row>
        <row r="20">
          <cell r="E20">
            <v>-0.3934842280089193</v>
          </cell>
        </row>
        <row r="21">
          <cell r="E21">
            <v>0</v>
          </cell>
        </row>
        <row r="22">
          <cell r="E22">
            <v>-1.1407</v>
          </cell>
        </row>
        <row r="23">
          <cell r="E23">
            <v>-2.2408444261409537</v>
          </cell>
        </row>
        <row r="27">
          <cell r="E27">
            <v>-3.7750286541498728</v>
          </cell>
        </row>
        <row r="28">
          <cell r="E28">
            <v>0.75500573082997458</v>
          </cell>
        </row>
        <row r="30">
          <cell r="E30">
            <v>-3.0200229233198983</v>
          </cell>
        </row>
        <row r="31">
          <cell r="E31">
            <v>-1.8603359811010387E-2</v>
          </cell>
        </row>
        <row r="32">
          <cell r="E32">
            <v>3.9396640188989612E-2</v>
          </cell>
        </row>
      </sheetData>
      <sheetData sheetId="3">
        <row r="5">
          <cell r="F5">
            <v>3.7358490566037648E-2</v>
          </cell>
        </row>
        <row r="36">
          <cell r="F36">
            <v>0.73339103976510089</v>
          </cell>
        </row>
        <row r="61">
          <cell r="F61">
            <v>488.29399999999998</v>
          </cell>
        </row>
      </sheetData>
      <sheetData sheetId="4"/>
      <sheetData sheetId="5"/>
      <sheetData sheetId="6"/>
      <sheetData sheetId="7"/>
      <sheetData sheetId="8"/>
      <sheetData sheetId="9">
        <row r="27">
          <cell r="K27">
            <v>-3.5824484666301544</v>
          </cell>
        </row>
        <row r="42">
          <cell r="I42">
            <v>-2.3422649347135271</v>
          </cell>
        </row>
      </sheetData>
      <sheetData sheetId="1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H46"/>
  <sheetViews>
    <sheetView workbookViewId="0">
      <selection activeCell="G46" sqref="G46"/>
    </sheetView>
  </sheetViews>
  <sheetFormatPr defaultRowHeight="14.25"/>
  <cols>
    <col min="1" max="1" width="2.75" customWidth="1"/>
  </cols>
  <sheetData>
    <row r="1" spans="1:2" ht="18">
      <c r="A1" s="119" t="s">
        <v>45</v>
      </c>
    </row>
    <row r="3" spans="1:2" ht="15">
      <c r="A3" s="120" t="s">
        <v>46</v>
      </c>
    </row>
    <row r="5" spans="1:2">
      <c r="A5" t="s">
        <v>47</v>
      </c>
      <c r="B5" t="s">
        <v>48</v>
      </c>
    </row>
    <row r="6" spans="1:2">
      <c r="A6" t="s">
        <v>49</v>
      </c>
      <c r="B6" t="s">
        <v>65</v>
      </c>
    </row>
    <row r="7" spans="1:2">
      <c r="A7" t="s">
        <v>50</v>
      </c>
      <c r="B7" t="s">
        <v>51</v>
      </c>
    </row>
    <row r="8" spans="1:2">
      <c r="B8" t="s">
        <v>52</v>
      </c>
    </row>
    <row r="9" spans="1:2">
      <c r="A9" t="s">
        <v>53</v>
      </c>
      <c r="B9" t="s">
        <v>54</v>
      </c>
    </row>
    <row r="10" spans="1:2">
      <c r="B10" t="s">
        <v>58</v>
      </c>
    </row>
    <row r="11" spans="1:2">
      <c r="A11" t="s">
        <v>55</v>
      </c>
      <c r="B11" t="s">
        <v>67</v>
      </c>
    </row>
    <row r="12" spans="1:2">
      <c r="A12" t="s">
        <v>56</v>
      </c>
      <c r="B12" t="s">
        <v>57</v>
      </c>
    </row>
    <row r="46" spans="6:8">
      <c r="F46">
        <f>+F44-F45</f>
        <v>0</v>
      </c>
      <c r="G46">
        <f t="shared" ref="G46:H46" si="0">+G44-G45</f>
        <v>0</v>
      </c>
      <c r="H46" s="604">
        <f t="shared" si="0"/>
        <v>0</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T33"/>
  <sheetViews>
    <sheetView workbookViewId="0">
      <selection activeCell="E12" sqref="E12"/>
    </sheetView>
  </sheetViews>
  <sheetFormatPr defaultRowHeight="15"/>
  <cols>
    <col min="1" max="1" width="9" style="400"/>
    <col min="2" max="2" width="13.375" style="400" customWidth="1"/>
    <col min="3" max="3" width="9.25" style="400" bestFit="1" customWidth="1"/>
    <col min="4" max="4" width="12.625" style="400" customWidth="1"/>
    <col min="5" max="5" width="13" style="400" customWidth="1"/>
    <col min="6" max="6" width="4.75" style="400" customWidth="1"/>
    <col min="7" max="7" width="8.5" style="400" customWidth="1"/>
    <col min="8" max="8" width="9.25" style="400" bestFit="1" customWidth="1"/>
    <col min="9" max="9" width="8.125" style="400" customWidth="1"/>
    <col min="10" max="10" width="8.625" style="400" customWidth="1"/>
    <col min="11" max="11" width="3.875" style="400" customWidth="1"/>
    <col min="12" max="12" width="23.25" style="400" customWidth="1"/>
    <col min="13" max="13" width="14.125" style="400" customWidth="1"/>
    <col min="14" max="14" width="17.25" style="400" customWidth="1"/>
    <col min="15" max="15" width="12.125" style="400" customWidth="1"/>
    <col min="16" max="16" width="9.5" style="400" bestFit="1" customWidth="1"/>
    <col min="17" max="17" width="8.25" style="400" customWidth="1"/>
    <col min="18" max="18" width="7.375" style="401" customWidth="1"/>
    <col min="19" max="19" width="9.75" style="400" customWidth="1"/>
    <col min="20" max="16384" width="9" style="400"/>
  </cols>
  <sheetData>
    <row r="1" spans="1:20">
      <c r="A1" s="399" t="s">
        <v>381</v>
      </c>
    </row>
    <row r="2" spans="1:20" ht="15.75" thickBot="1">
      <c r="A2" s="401"/>
    </row>
    <row r="3" spans="1:20" ht="45.75" thickBot="1">
      <c r="A3" s="402" t="s">
        <v>382</v>
      </c>
      <c r="B3" s="403" t="s">
        <v>383</v>
      </c>
      <c r="C3" s="403" t="s">
        <v>384</v>
      </c>
      <c r="D3" s="403" t="s">
        <v>385</v>
      </c>
      <c r="E3" s="404" t="s">
        <v>386</v>
      </c>
      <c r="F3" s="401"/>
      <c r="G3" s="405" t="s">
        <v>387</v>
      </c>
      <c r="H3" s="406" t="s">
        <v>388</v>
      </c>
      <c r="I3" s="407" t="s">
        <v>389</v>
      </c>
      <c r="J3" s="408" t="s">
        <v>390</v>
      </c>
      <c r="L3" s="409" t="s">
        <v>391</v>
      </c>
      <c r="M3" s="410" t="s">
        <v>392</v>
      </c>
      <c r="N3" s="411" t="s">
        <v>393</v>
      </c>
      <c r="O3" s="411" t="s">
        <v>394</v>
      </c>
      <c r="P3" s="412" t="s">
        <v>395</v>
      </c>
      <c r="Q3" s="411" t="s">
        <v>396</v>
      </c>
      <c r="R3" s="413" t="s">
        <v>81</v>
      </c>
      <c r="S3" s="414" t="s">
        <v>397</v>
      </c>
    </row>
    <row r="4" spans="1:20">
      <c r="A4" s="415" t="s">
        <v>398</v>
      </c>
      <c r="B4" s="416"/>
      <c r="C4" s="416"/>
      <c r="D4" s="416"/>
      <c r="E4" s="417"/>
      <c r="G4" s="418">
        <v>244.7</v>
      </c>
      <c r="H4" s="419"/>
      <c r="I4" s="420"/>
      <c r="J4" s="421"/>
      <c r="L4" s="422"/>
      <c r="M4" s="423"/>
      <c r="N4" s="424"/>
      <c r="O4" s="424"/>
      <c r="P4" s="424"/>
      <c r="Q4" s="424"/>
      <c r="R4" s="425"/>
      <c r="S4" s="422"/>
    </row>
    <row r="5" spans="1:20">
      <c r="A5" s="415"/>
      <c r="B5" s="416"/>
      <c r="C5" s="416"/>
      <c r="D5" s="416"/>
      <c r="E5" s="417"/>
      <c r="G5" s="418"/>
      <c r="H5" s="419"/>
      <c r="I5" s="420"/>
      <c r="J5" s="421"/>
      <c r="L5" s="422"/>
      <c r="M5" s="423"/>
      <c r="N5" s="424"/>
      <c r="O5" s="424"/>
      <c r="P5" s="424"/>
      <c r="Q5" s="424"/>
      <c r="R5" s="425"/>
      <c r="S5" s="422"/>
    </row>
    <row r="6" spans="1:20">
      <c r="A6" s="426" t="s">
        <v>118</v>
      </c>
      <c r="B6" s="416">
        <v>2.407</v>
      </c>
      <c r="C6" s="416">
        <v>107.42</v>
      </c>
      <c r="D6" s="427">
        <f>(B6/C6)*100</f>
        <v>2.2407372928691118</v>
      </c>
      <c r="E6" s="417">
        <v>2.2000000000000002</v>
      </c>
      <c r="G6" s="418">
        <v>259.39999999999998</v>
      </c>
      <c r="H6" s="428">
        <f>(G6-G4)/G4</f>
        <v>6.0073559460563912E-2</v>
      </c>
      <c r="I6" s="429">
        <f>E6*(1+H6)</f>
        <v>2.332161830813241</v>
      </c>
      <c r="J6" s="430">
        <f>D6*(1+H6)</f>
        <v>2.3753463578677874</v>
      </c>
      <c r="L6" s="422" t="s">
        <v>399</v>
      </c>
      <c r="M6" s="423">
        <v>0</v>
      </c>
      <c r="N6" s="424">
        <v>1.43</v>
      </c>
      <c r="O6" s="431">
        <f>M6+N6</f>
        <v>1.43</v>
      </c>
      <c r="P6" s="424">
        <v>-0.6</v>
      </c>
      <c r="Q6" s="424"/>
      <c r="R6" s="432">
        <f>O6+P6+Q6</f>
        <v>0.83</v>
      </c>
      <c r="S6" s="632">
        <v>0.4</v>
      </c>
    </row>
    <row r="7" spans="1:20" s="435" customFormat="1">
      <c r="A7" s="433" t="s">
        <v>126</v>
      </c>
      <c r="B7" s="416">
        <v>2.4159999999999999</v>
      </c>
      <c r="C7" s="434">
        <v>110</v>
      </c>
      <c r="D7" s="427">
        <f>(B7/C7)*100</f>
        <v>2.1963636363636363</v>
      </c>
      <c r="E7" s="417">
        <v>2.2000000000000002</v>
      </c>
      <c r="G7" s="418">
        <v>265</v>
      </c>
      <c r="H7" s="428">
        <f>(G7-$G$4)/$G$4</f>
        <v>8.2958724969350278E-2</v>
      </c>
      <c r="I7" s="429">
        <f>E7*(1+H7)</f>
        <v>2.3825091949325707</v>
      </c>
      <c r="J7" s="436">
        <f>D7*(1+H7)</f>
        <v>2.3785711632054092</v>
      </c>
      <c r="L7" s="437" t="s">
        <v>400</v>
      </c>
      <c r="M7" s="438">
        <v>1.2</v>
      </c>
      <c r="N7" s="419">
        <v>2.1</v>
      </c>
      <c r="O7" s="419">
        <f t="shared" ref="O7:O10" si="0">M7+N7</f>
        <v>3.3</v>
      </c>
      <c r="P7" s="419">
        <v>-0.1</v>
      </c>
      <c r="Q7" s="419">
        <v>0.4</v>
      </c>
      <c r="R7" s="432">
        <f>O7+P7+Q7</f>
        <v>3.5999999999999996</v>
      </c>
      <c r="S7" s="437">
        <v>3.3</v>
      </c>
    </row>
    <row r="8" spans="1:20" s="443" customFormat="1">
      <c r="A8" s="439" t="s">
        <v>128</v>
      </c>
      <c r="B8" s="440">
        <v>1.8260000000000001</v>
      </c>
      <c r="C8" s="440">
        <v>112.64</v>
      </c>
      <c r="D8" s="441">
        <f>(B8/C8)*100</f>
        <v>1.6210937500000002</v>
      </c>
      <c r="E8" s="442">
        <v>1.6</v>
      </c>
      <c r="G8" s="444">
        <v>274.89999999999998</v>
      </c>
      <c r="H8" s="445">
        <f>(G8-$G$4)/$G$4</f>
        <v>0.12341642827952591</v>
      </c>
      <c r="I8" s="446">
        <f>E8*(1+H8)</f>
        <v>1.7974662852472414</v>
      </c>
      <c r="J8" s="447">
        <f>D8*(1+H8)</f>
        <v>1.8211633505312628</v>
      </c>
      <c r="L8" s="448" t="s">
        <v>401</v>
      </c>
      <c r="M8" s="444">
        <v>2</v>
      </c>
      <c r="N8" s="440">
        <v>0.7</v>
      </c>
      <c r="O8" s="440">
        <f t="shared" si="0"/>
        <v>2.7</v>
      </c>
      <c r="P8" s="440">
        <v>0.1</v>
      </c>
      <c r="Q8" s="440"/>
      <c r="R8" s="432">
        <f>O8+P8+Q8</f>
        <v>2.8000000000000003</v>
      </c>
      <c r="S8" s="449">
        <v>2.722</v>
      </c>
    </row>
    <row r="9" spans="1:20" ht="45">
      <c r="A9" s="426" t="s">
        <v>402</v>
      </c>
      <c r="B9" s="416">
        <v>1.5549999999999999</v>
      </c>
      <c r="C9" s="416">
        <v>115.34</v>
      </c>
      <c r="D9" s="427">
        <f>(B9/C9)*100</f>
        <v>1.348187966013525</v>
      </c>
      <c r="E9" s="417">
        <v>1.3</v>
      </c>
      <c r="G9" s="423"/>
      <c r="H9" s="450">
        <v>0.14000000000000001</v>
      </c>
      <c r="I9" s="451">
        <f>E9*(1+H9)</f>
        <v>1.4820000000000002</v>
      </c>
      <c r="J9" s="421"/>
      <c r="L9" s="452" t="s">
        <v>403</v>
      </c>
      <c r="M9" s="423">
        <v>1.9</v>
      </c>
      <c r="N9" s="424">
        <v>0.8</v>
      </c>
      <c r="O9" s="424">
        <f t="shared" si="0"/>
        <v>2.7</v>
      </c>
      <c r="P9" s="424"/>
      <c r="Q9" s="424"/>
      <c r="R9" s="432">
        <f t="shared" ref="R9:R10" si="1">O9+P9+Q9</f>
        <v>2.7</v>
      </c>
      <c r="S9" s="453">
        <v>2.6</v>
      </c>
      <c r="T9" s="400" t="s">
        <v>404</v>
      </c>
    </row>
    <row r="10" spans="1:20" ht="45">
      <c r="A10" s="426" t="s">
        <v>405</v>
      </c>
      <c r="B10" s="416">
        <v>1.5149999999999999</v>
      </c>
      <c r="C10" s="416">
        <v>118.11</v>
      </c>
      <c r="D10" s="427">
        <f>(B10/C10)*100</f>
        <v>1.2827025654051307</v>
      </c>
      <c r="E10" s="417">
        <v>1.3</v>
      </c>
      <c r="G10" s="423"/>
      <c r="H10" s="450">
        <v>0.18</v>
      </c>
      <c r="I10" s="451">
        <f>E10*(1+H10)</f>
        <v>1.534</v>
      </c>
      <c r="J10" s="421"/>
      <c r="L10" s="452" t="s">
        <v>403</v>
      </c>
      <c r="M10" s="423">
        <v>0.6</v>
      </c>
      <c r="N10" s="424">
        <v>0.8</v>
      </c>
      <c r="O10" s="424">
        <f t="shared" si="0"/>
        <v>1.4</v>
      </c>
      <c r="P10" s="424"/>
      <c r="Q10" s="424"/>
      <c r="R10" s="432">
        <f t="shared" si="1"/>
        <v>1.4</v>
      </c>
      <c r="S10" s="453">
        <v>1.3</v>
      </c>
    </row>
    <row r="11" spans="1:20">
      <c r="A11" s="426"/>
      <c r="B11" s="424"/>
      <c r="C11" s="424"/>
      <c r="D11" s="424"/>
      <c r="E11" s="417"/>
      <c r="G11" s="423"/>
      <c r="H11" s="424"/>
      <c r="I11" s="454"/>
      <c r="J11" s="421"/>
      <c r="L11" s="422"/>
      <c r="M11" s="423"/>
      <c r="N11" s="424"/>
      <c r="O11" s="424"/>
      <c r="P11" s="424"/>
      <c r="Q11" s="424"/>
      <c r="R11" s="425"/>
      <c r="S11" s="422"/>
    </row>
    <row r="12" spans="1:20" s="401" customFormat="1" ht="15.75" thickBot="1">
      <c r="A12" s="455"/>
      <c r="B12" s="456">
        <f>SUM(B6:B11)</f>
        <v>9.7190000000000012</v>
      </c>
      <c r="C12" s="457"/>
      <c r="D12" s="457"/>
      <c r="E12" s="458">
        <f>SUM(E6:E11)</f>
        <v>8.6</v>
      </c>
      <c r="G12" s="459"/>
      <c r="H12" s="457"/>
      <c r="I12" s="460">
        <f>SUM(I6:I11)</f>
        <v>9.5281373109930527</v>
      </c>
      <c r="J12" s="461"/>
      <c r="L12" s="462"/>
      <c r="M12" s="463">
        <f>SUM(M6:M11)</f>
        <v>5.6999999999999993</v>
      </c>
      <c r="N12" s="464">
        <f>SUM(N6:N11)</f>
        <v>5.83</v>
      </c>
      <c r="O12" s="464">
        <f>SUM(O6:O11)</f>
        <v>11.53</v>
      </c>
      <c r="P12" s="456">
        <f t="shared" ref="P12:Q12" si="2">SUM(P6:P11)</f>
        <v>-0.6</v>
      </c>
      <c r="Q12" s="456">
        <f t="shared" si="2"/>
        <v>0.4</v>
      </c>
      <c r="R12" s="465">
        <f>SUM(R6:R11)</f>
        <v>11.33</v>
      </c>
      <c r="S12" s="465">
        <f>SUM(S6:S11)</f>
        <v>10.322000000000001</v>
      </c>
    </row>
    <row r="13" spans="1:20" ht="16.5" thickTop="1" thickBot="1">
      <c r="A13" s="466"/>
      <c r="B13" s="467"/>
      <c r="C13" s="467"/>
      <c r="D13" s="467"/>
      <c r="E13" s="468"/>
      <c r="G13" s="469"/>
      <c r="H13" s="467"/>
      <c r="I13" s="470"/>
      <c r="J13" s="471"/>
      <c r="L13" s="472"/>
      <c r="M13" s="469"/>
      <c r="N13" s="467"/>
      <c r="O13" s="467"/>
      <c r="P13" s="467"/>
      <c r="Q13" s="467"/>
      <c r="R13" s="473"/>
      <c r="S13" s="472"/>
    </row>
    <row r="16" spans="1:20">
      <c r="A16" s="400" t="s">
        <v>406</v>
      </c>
    </row>
    <row r="17" spans="1:19">
      <c r="A17" s="400" t="s">
        <v>407</v>
      </c>
    </row>
    <row r="18" spans="1:19">
      <c r="L18" s="424"/>
    </row>
    <row r="19" spans="1:19">
      <c r="A19" s="399" t="s">
        <v>299</v>
      </c>
    </row>
    <row r="20" spans="1:19">
      <c r="A20" s="400" t="s">
        <v>408</v>
      </c>
    </row>
    <row r="21" spans="1:19">
      <c r="C21" s="474"/>
    </row>
    <row r="22" spans="1:19" ht="15.75" thickBot="1">
      <c r="C22" s="474"/>
    </row>
    <row r="23" spans="1:19" ht="45.75" thickBot="1">
      <c r="A23" s="402" t="s">
        <v>382</v>
      </c>
      <c r="B23" s="403" t="s">
        <v>383</v>
      </c>
      <c r="C23" s="403" t="s">
        <v>384</v>
      </c>
      <c r="D23" s="403" t="s">
        <v>385</v>
      </c>
      <c r="E23" s="404" t="s">
        <v>386</v>
      </c>
      <c r="F23" s="401"/>
      <c r="G23" s="405" t="s">
        <v>387</v>
      </c>
      <c r="H23" s="406" t="s">
        <v>388</v>
      </c>
      <c r="I23" s="407" t="s">
        <v>389</v>
      </c>
      <c r="J23" s="408" t="s">
        <v>390</v>
      </c>
      <c r="L23" s="409" t="s">
        <v>391</v>
      </c>
      <c r="M23" s="410" t="s">
        <v>392</v>
      </c>
      <c r="N23" s="411" t="s">
        <v>393</v>
      </c>
      <c r="O23" s="411" t="s">
        <v>394</v>
      </c>
      <c r="P23" s="412" t="s">
        <v>395</v>
      </c>
      <c r="Q23" s="411" t="s">
        <v>396</v>
      </c>
      <c r="R23" s="413" t="s">
        <v>81</v>
      </c>
      <c r="S23" s="414" t="s">
        <v>397</v>
      </c>
    </row>
    <row r="24" spans="1:19">
      <c r="A24" s="415" t="s">
        <v>398</v>
      </c>
      <c r="B24" s="416"/>
      <c r="C24" s="416"/>
      <c r="D24" s="416"/>
      <c r="E24" s="417"/>
      <c r="G24" s="418">
        <v>244.7</v>
      </c>
      <c r="H24" s="419"/>
      <c r="I24" s="420"/>
      <c r="J24" s="421"/>
      <c r="L24" s="422"/>
      <c r="M24" s="423"/>
      <c r="N24" s="424"/>
      <c r="O24" s="424"/>
      <c r="P24" s="424"/>
      <c r="Q24" s="424"/>
      <c r="R24" s="425"/>
      <c r="S24" s="422"/>
    </row>
    <row r="25" spans="1:19">
      <c r="A25" s="415"/>
      <c r="B25" s="416"/>
      <c r="C25" s="416"/>
      <c r="D25" s="416"/>
      <c r="E25" s="417"/>
      <c r="G25" s="418"/>
      <c r="H25" s="419"/>
      <c r="I25" s="420"/>
      <c r="J25" s="421"/>
      <c r="L25" s="422"/>
      <c r="M25" s="423"/>
      <c r="N25" s="424"/>
      <c r="O25" s="424"/>
      <c r="P25" s="424"/>
      <c r="Q25" s="424"/>
      <c r="R25" s="425"/>
      <c r="S25" s="422"/>
    </row>
    <row r="26" spans="1:19">
      <c r="A26" s="426" t="s">
        <v>118</v>
      </c>
      <c r="B26" s="416">
        <v>2.407</v>
      </c>
      <c r="C26" s="416">
        <v>107.42</v>
      </c>
      <c r="D26" s="427">
        <f>(B26/C26)*100</f>
        <v>2.2407372928691118</v>
      </c>
      <c r="E26" s="417">
        <v>2.2000000000000002</v>
      </c>
      <c r="F26" s="400">
        <v>3.2</v>
      </c>
      <c r="G26" s="418">
        <v>259.39999999999998</v>
      </c>
      <c r="H26" s="428">
        <f>(G26-G24)/G24</f>
        <v>6.0073559460563912E-2</v>
      </c>
      <c r="I26" s="475">
        <f>E26*(1+H26)</f>
        <v>2.332161830813241</v>
      </c>
      <c r="J26" s="430">
        <f>D26*(1+H26)</f>
        <v>2.3753463578677874</v>
      </c>
      <c r="L26" s="422" t="s">
        <v>399</v>
      </c>
      <c r="M26" s="423">
        <v>0</v>
      </c>
      <c r="N26" s="424">
        <v>1.43</v>
      </c>
      <c r="O26" s="431">
        <f>M26+N26</f>
        <v>1.43</v>
      </c>
      <c r="P26" s="424">
        <v>-0.6</v>
      </c>
      <c r="Q26" s="424"/>
      <c r="R26" s="432">
        <f>O26+P26+Q26</f>
        <v>0.83</v>
      </c>
      <c r="S26" s="422">
        <v>1.5</v>
      </c>
    </row>
    <row r="27" spans="1:19">
      <c r="A27" s="433" t="s">
        <v>126</v>
      </c>
      <c r="B27" s="416">
        <v>2.4159999999999999</v>
      </c>
      <c r="C27" s="434">
        <v>110</v>
      </c>
      <c r="D27" s="427">
        <f>(B27/C27)*100</f>
        <v>2.1963636363636363</v>
      </c>
      <c r="E27" s="417">
        <v>2.2000000000000002</v>
      </c>
      <c r="F27" s="435">
        <v>1.8</v>
      </c>
      <c r="G27" s="418">
        <v>265</v>
      </c>
      <c r="H27" s="428">
        <f>(G27-$G$4)/$G$4</f>
        <v>8.2958724969350278E-2</v>
      </c>
      <c r="I27" s="475">
        <f>E27*(1+H27)</f>
        <v>2.3825091949325707</v>
      </c>
      <c r="J27" s="436">
        <f>D27*(1+H27)</f>
        <v>2.3785711632054092</v>
      </c>
      <c r="K27" s="435"/>
      <c r="L27" s="437" t="s">
        <v>409</v>
      </c>
      <c r="M27" s="438">
        <v>1.1000000000000001</v>
      </c>
      <c r="N27" s="419">
        <v>2.1</v>
      </c>
      <c r="O27" s="419">
        <f t="shared" ref="O27:O30" si="3">M27+N27</f>
        <v>3.2</v>
      </c>
      <c r="P27" s="419">
        <v>-0.1</v>
      </c>
      <c r="Q27" s="419">
        <v>0.4</v>
      </c>
      <c r="R27" s="432">
        <f t="shared" ref="R27" si="4">O27+P27+Q27</f>
        <v>3.5</v>
      </c>
      <c r="S27" s="437">
        <v>3.3</v>
      </c>
    </row>
    <row r="28" spans="1:19">
      <c r="A28" s="439" t="s">
        <v>128</v>
      </c>
      <c r="B28" s="440">
        <v>1.8260000000000001</v>
      </c>
      <c r="C28" s="440">
        <v>112.64</v>
      </c>
      <c r="D28" s="441">
        <f>(B28/C28)*100</f>
        <v>1.6210937500000002</v>
      </c>
      <c r="E28" s="442">
        <v>1.6</v>
      </c>
      <c r="F28" s="443">
        <v>1.5</v>
      </c>
      <c r="G28" s="444">
        <v>274.89999999999998</v>
      </c>
      <c r="H28" s="445">
        <f>(G28-$G$4)/$G$4</f>
        <v>0.12341642827952591</v>
      </c>
      <c r="I28" s="476">
        <f>E28*(1+H28)</f>
        <v>1.7974662852472414</v>
      </c>
      <c r="J28" s="477">
        <f>D28*(1+H28)</f>
        <v>1.8211633505312628</v>
      </c>
      <c r="K28" s="443"/>
      <c r="L28" s="448" t="s">
        <v>401</v>
      </c>
      <c r="M28" s="444">
        <v>2</v>
      </c>
      <c r="N28" s="440">
        <v>0.7</v>
      </c>
      <c r="O28" s="440">
        <f t="shared" si="3"/>
        <v>2.7</v>
      </c>
      <c r="P28" s="440">
        <v>0.1</v>
      </c>
      <c r="Q28" s="440"/>
      <c r="R28" s="432">
        <f>O28+P28+Q28</f>
        <v>2.8000000000000003</v>
      </c>
      <c r="S28" s="449">
        <f>R28</f>
        <v>2.8000000000000003</v>
      </c>
    </row>
    <row r="29" spans="1:19" ht="45">
      <c r="A29" s="426" t="s">
        <v>402</v>
      </c>
      <c r="B29" s="416">
        <v>1.5549999999999999</v>
      </c>
      <c r="C29" s="416">
        <v>115.34</v>
      </c>
      <c r="D29" s="427">
        <f>(B29/C29)*100</f>
        <v>1.348187966013525</v>
      </c>
      <c r="E29" s="417">
        <v>1.3</v>
      </c>
      <c r="F29" s="435">
        <v>1.2</v>
      </c>
      <c r="G29" s="423"/>
      <c r="H29" s="450">
        <v>0.14000000000000001</v>
      </c>
      <c r="I29" s="451">
        <f>E29*(1+H29)</f>
        <v>1.4820000000000002</v>
      </c>
      <c r="J29" s="421"/>
      <c r="L29" s="452" t="s">
        <v>403</v>
      </c>
      <c r="M29" s="423">
        <v>1</v>
      </c>
      <c r="N29" s="424">
        <v>0.8</v>
      </c>
      <c r="O29" s="424">
        <f t="shared" si="3"/>
        <v>1.8</v>
      </c>
      <c r="P29" s="424"/>
      <c r="Q29" s="424"/>
      <c r="R29" s="432">
        <f t="shared" ref="R29:R30" si="5">O29+P29+Q29</f>
        <v>1.8</v>
      </c>
      <c r="S29" s="453">
        <f>R29</f>
        <v>1.8</v>
      </c>
    </row>
    <row r="30" spans="1:19" ht="45">
      <c r="A30" s="426" t="s">
        <v>405</v>
      </c>
      <c r="B30" s="416">
        <v>1.5149999999999999</v>
      </c>
      <c r="C30" s="416">
        <v>118.11</v>
      </c>
      <c r="D30" s="427">
        <f>(B30/C30)*100</f>
        <v>1.2827025654051307</v>
      </c>
      <c r="E30" s="417">
        <v>1.3</v>
      </c>
      <c r="F30" s="435">
        <v>1.1000000000000001</v>
      </c>
      <c r="G30" s="423"/>
      <c r="H30" s="450">
        <v>0.18</v>
      </c>
      <c r="I30" s="451">
        <f>E30*(1+H30)</f>
        <v>1.534</v>
      </c>
      <c r="J30" s="421"/>
      <c r="L30" s="452" t="s">
        <v>403</v>
      </c>
      <c r="M30" s="423">
        <v>0.6</v>
      </c>
      <c r="N30" s="424">
        <v>0.8</v>
      </c>
      <c r="O30" s="424">
        <f t="shared" si="3"/>
        <v>1.4</v>
      </c>
      <c r="P30" s="424"/>
      <c r="Q30" s="424"/>
      <c r="R30" s="432">
        <f t="shared" si="5"/>
        <v>1.4</v>
      </c>
      <c r="S30" s="453">
        <f>R30</f>
        <v>1.4</v>
      </c>
    </row>
    <row r="31" spans="1:19">
      <c r="A31" s="426"/>
      <c r="B31" s="424"/>
      <c r="C31" s="424"/>
      <c r="D31" s="424"/>
      <c r="E31" s="417"/>
      <c r="G31" s="423"/>
      <c r="H31" s="424"/>
      <c r="I31" s="454"/>
      <c r="J31" s="421"/>
      <c r="L31" s="422"/>
      <c r="M31" s="423"/>
      <c r="N31" s="424"/>
      <c r="O31" s="424"/>
      <c r="P31" s="424"/>
      <c r="Q31" s="424"/>
      <c r="R31" s="425"/>
      <c r="S31" s="422"/>
    </row>
    <row r="32" spans="1:19" ht="15.75" thickBot="1">
      <c r="A32" s="455"/>
      <c r="B32" s="456">
        <f>SUM(B26:B31)</f>
        <v>9.7190000000000012</v>
      </c>
      <c r="C32" s="457"/>
      <c r="D32" s="457"/>
      <c r="E32" s="458">
        <f>SUM(E26:E31)</f>
        <v>8.6</v>
      </c>
      <c r="F32" s="401"/>
      <c r="G32" s="459"/>
      <c r="H32" s="457"/>
      <c r="I32" s="460">
        <f>SUM(I26:I31)</f>
        <v>9.5281373109930527</v>
      </c>
      <c r="J32" s="461"/>
      <c r="K32" s="401"/>
      <c r="L32" s="462"/>
      <c r="M32" s="463">
        <f>SUM(M26:M31)</f>
        <v>4.6999999999999993</v>
      </c>
      <c r="N32" s="464">
        <f>SUM(N26:N31)</f>
        <v>5.83</v>
      </c>
      <c r="O32" s="464">
        <f>SUM(O26:O31)</f>
        <v>10.530000000000001</v>
      </c>
      <c r="P32" s="456">
        <f t="shared" ref="P32:Q32" si="6">SUM(P26:P31)</f>
        <v>-0.6</v>
      </c>
      <c r="Q32" s="456">
        <f t="shared" si="6"/>
        <v>0.4</v>
      </c>
      <c r="R32" s="465">
        <f>SUM(R26:R31)</f>
        <v>10.330000000000002</v>
      </c>
      <c r="S32" s="465">
        <f>SUM(S26:S31)</f>
        <v>10.8</v>
      </c>
    </row>
    <row r="33" spans="1:19" ht="16.5" thickTop="1" thickBot="1">
      <c r="A33" s="466"/>
      <c r="B33" s="467"/>
      <c r="C33" s="467"/>
      <c r="D33" s="467"/>
      <c r="E33" s="468"/>
      <c r="G33" s="469"/>
      <c r="H33" s="467"/>
      <c r="I33" s="470"/>
      <c r="J33" s="471"/>
      <c r="L33" s="472"/>
      <c r="M33" s="469"/>
      <c r="N33" s="467"/>
      <c r="O33" s="467"/>
      <c r="P33" s="467"/>
      <c r="Q33" s="467"/>
      <c r="R33" s="473"/>
      <c r="S33" s="472"/>
    </row>
  </sheetData>
  <pageMargins left="0.7" right="0.7" top="0.75" bottom="0.75" header="0.3" footer="0.3"/>
  <pageSetup paperSize="9" orientation="portrait"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I58"/>
  <sheetViews>
    <sheetView topLeftCell="A7" workbookViewId="0">
      <selection activeCell="H29" sqref="H29"/>
    </sheetView>
  </sheetViews>
  <sheetFormatPr defaultRowHeight="15"/>
  <cols>
    <col min="1" max="1" width="9" style="400"/>
    <col min="2" max="2" width="66.875" style="400" customWidth="1"/>
    <col min="3" max="16384" width="9" style="400"/>
  </cols>
  <sheetData>
    <row r="1" spans="1:7" ht="71.25" customHeight="1" thickBot="1">
      <c r="A1" s="478"/>
      <c r="B1" s="670" t="s">
        <v>410</v>
      </c>
      <c r="C1" s="670"/>
      <c r="D1" s="670"/>
      <c r="E1" s="670"/>
      <c r="F1" s="670"/>
      <c r="G1" s="671"/>
    </row>
    <row r="2" spans="1:7">
      <c r="A2" s="479"/>
      <c r="B2" s="480" t="s">
        <v>100</v>
      </c>
      <c r="C2" s="481" t="s">
        <v>411</v>
      </c>
      <c r="D2" s="481" t="s">
        <v>412</v>
      </c>
      <c r="E2" s="481" t="s">
        <v>413</v>
      </c>
      <c r="F2" s="481" t="s">
        <v>414</v>
      </c>
      <c r="G2" s="482" t="s">
        <v>415</v>
      </c>
    </row>
    <row r="3" spans="1:7">
      <c r="A3" s="483" t="s">
        <v>416</v>
      </c>
      <c r="B3" s="484" t="s">
        <v>417</v>
      </c>
      <c r="C3" s="484"/>
      <c r="D3" s="484"/>
      <c r="E3" s="484"/>
      <c r="F3" s="484"/>
      <c r="G3" s="485"/>
    </row>
    <row r="4" spans="1:7">
      <c r="A4" s="486"/>
      <c r="B4" s="487"/>
      <c r="C4" s="488"/>
      <c r="D4" s="488"/>
      <c r="E4" s="488"/>
      <c r="F4" s="488"/>
      <c r="G4" s="489"/>
    </row>
    <row r="5" spans="1:7">
      <c r="A5" s="486"/>
      <c r="B5" s="490" t="s">
        <v>418</v>
      </c>
      <c r="C5" s="488"/>
      <c r="D5" s="488"/>
      <c r="E5" s="488"/>
      <c r="F5" s="488"/>
      <c r="G5" s="489"/>
    </row>
    <row r="6" spans="1:7">
      <c r="A6" s="491" t="s">
        <v>419</v>
      </c>
      <c r="B6" s="492" t="s">
        <v>420</v>
      </c>
      <c r="C6" s="493">
        <v>14.544549342276309</v>
      </c>
      <c r="D6" s="493">
        <v>15.224897007921113</v>
      </c>
      <c r="E6" s="493">
        <v>13.446065183569548</v>
      </c>
      <c r="F6" s="493">
        <v>12.059537993163143</v>
      </c>
      <c r="G6" s="494">
        <v>11.912190786823517</v>
      </c>
    </row>
    <row r="7" spans="1:7">
      <c r="A7" s="486"/>
      <c r="B7" s="492"/>
      <c r="C7" s="495"/>
      <c r="D7" s="495"/>
      <c r="E7" s="495"/>
      <c r="F7" s="495"/>
      <c r="G7" s="496"/>
    </row>
    <row r="8" spans="1:7">
      <c r="A8" s="486"/>
      <c r="B8" s="490" t="s">
        <v>421</v>
      </c>
      <c r="C8" s="495"/>
      <c r="D8" s="495"/>
      <c r="E8" s="495"/>
      <c r="F8" s="495"/>
      <c r="G8" s="496"/>
    </row>
    <row r="9" spans="1:7">
      <c r="A9" s="491" t="s">
        <v>419</v>
      </c>
      <c r="B9" s="492" t="s">
        <v>422</v>
      </c>
      <c r="C9" s="493">
        <v>19.073770427387821</v>
      </c>
      <c r="D9" s="493">
        <v>20.087519308195464</v>
      </c>
      <c r="E9" s="493">
        <v>20.76671635052741</v>
      </c>
      <c r="F9" s="493">
        <v>21.853544330031387</v>
      </c>
      <c r="G9" s="494">
        <v>23.046515924190331</v>
      </c>
    </row>
    <row r="10" spans="1:7">
      <c r="A10" s="491" t="s">
        <v>419</v>
      </c>
      <c r="B10" s="492" t="s">
        <v>423</v>
      </c>
      <c r="C10" s="497">
        <v>0</v>
      </c>
      <c r="D10" s="497">
        <v>0</v>
      </c>
      <c r="E10" s="497">
        <v>0</v>
      </c>
      <c r="F10" s="497">
        <v>0</v>
      </c>
      <c r="G10" s="498">
        <v>0</v>
      </c>
    </row>
    <row r="11" spans="1:7">
      <c r="A11" s="491" t="s">
        <v>419</v>
      </c>
      <c r="B11" s="499" t="s">
        <v>424</v>
      </c>
      <c r="C11" s="497">
        <v>0</v>
      </c>
      <c r="D11" s="497">
        <v>0</v>
      </c>
      <c r="E11" s="497">
        <v>0</v>
      </c>
      <c r="F11" s="497">
        <v>0</v>
      </c>
      <c r="G11" s="498">
        <v>0</v>
      </c>
    </row>
    <row r="12" spans="1:7">
      <c r="A12" s="491" t="s">
        <v>419</v>
      </c>
      <c r="B12" s="499" t="s">
        <v>425</v>
      </c>
      <c r="C12" s="497">
        <v>-4.3031139130060678</v>
      </c>
      <c r="D12" s="497">
        <v>-5.0241265043924512</v>
      </c>
      <c r="E12" s="497">
        <v>-5.3987509956500812</v>
      </c>
      <c r="F12" s="497">
        <v>-5.5406776641516249</v>
      </c>
      <c r="G12" s="498">
        <v>-5.6784138626558516</v>
      </c>
    </row>
    <row r="13" spans="1:7">
      <c r="A13" s="491" t="s">
        <v>419</v>
      </c>
      <c r="B13" s="492" t="s">
        <v>426</v>
      </c>
      <c r="C13" s="493">
        <v>0</v>
      </c>
      <c r="D13" s="493">
        <v>0</v>
      </c>
      <c r="E13" s="493">
        <v>0</v>
      </c>
      <c r="F13" s="493">
        <v>0</v>
      </c>
      <c r="G13" s="494">
        <v>0</v>
      </c>
    </row>
    <row r="14" spans="1:7">
      <c r="A14" s="491" t="s">
        <v>419</v>
      </c>
      <c r="B14" s="499" t="s">
        <v>427</v>
      </c>
      <c r="C14" s="497">
        <v>1.3189220088</v>
      </c>
      <c r="D14" s="497">
        <v>1.3637653570992001</v>
      </c>
      <c r="E14" s="497">
        <v>1.4114971445976701</v>
      </c>
      <c r="F14" s="497">
        <v>1.45807655036939</v>
      </c>
      <c r="G14" s="498">
        <v>1.5032769234308501</v>
      </c>
    </row>
    <row r="15" spans="1:7">
      <c r="A15" s="491" t="s">
        <v>419</v>
      </c>
      <c r="B15" s="499" t="s">
        <v>428</v>
      </c>
      <c r="C15" s="497">
        <v>0</v>
      </c>
      <c r="D15" s="497">
        <v>0</v>
      </c>
      <c r="E15" s="497">
        <v>0</v>
      </c>
      <c r="F15" s="497">
        <v>0</v>
      </c>
      <c r="G15" s="498">
        <v>0</v>
      </c>
    </row>
    <row r="16" spans="1:7">
      <c r="A16" s="491" t="s">
        <v>419</v>
      </c>
      <c r="B16" s="499" t="s">
        <v>429</v>
      </c>
      <c r="C16" s="497">
        <v>2.1980111897500665</v>
      </c>
      <c r="D16" s="497">
        <v>2.3095083845658047</v>
      </c>
      <c r="E16" s="497">
        <v>2.4266614306846437</v>
      </c>
      <c r="F16" s="497">
        <v>2.5497572290821258</v>
      </c>
      <c r="G16" s="498">
        <v>2.6790972341874371</v>
      </c>
    </row>
    <row r="17" spans="1:7">
      <c r="A17" s="491" t="s">
        <v>419</v>
      </c>
      <c r="B17" s="492" t="s">
        <v>430</v>
      </c>
      <c r="C17" s="500">
        <v>18.287589712931819</v>
      </c>
      <c r="D17" s="500">
        <v>18.736666545468019</v>
      </c>
      <c r="E17" s="500">
        <v>19.206123930159642</v>
      </c>
      <c r="F17" s="500">
        <v>20.320700445331276</v>
      </c>
      <c r="G17" s="501">
        <v>21.550476219152767</v>
      </c>
    </row>
    <row r="18" spans="1:7">
      <c r="A18" s="486"/>
      <c r="B18" s="492"/>
      <c r="C18" s="495"/>
      <c r="D18" s="495"/>
      <c r="E18" s="495"/>
      <c r="F18" s="495"/>
      <c r="G18" s="496"/>
    </row>
    <row r="19" spans="1:7">
      <c r="A19" s="486"/>
      <c r="B19" s="490" t="s">
        <v>431</v>
      </c>
      <c r="C19" s="495"/>
      <c r="D19" s="495"/>
      <c r="E19" s="495"/>
      <c r="F19" s="495"/>
      <c r="G19" s="496"/>
    </row>
    <row r="20" spans="1:7">
      <c r="A20" s="491" t="s">
        <v>419</v>
      </c>
      <c r="B20" s="492" t="s">
        <v>432</v>
      </c>
      <c r="C20" s="497">
        <v>-19.425914097986063</v>
      </c>
      <c r="D20" s="497">
        <v>-20.469650025399893</v>
      </c>
      <c r="E20" s="497">
        <v>-21.591497757103696</v>
      </c>
      <c r="F20" s="497">
        <v>-22.707763445889526</v>
      </c>
      <c r="G20" s="498">
        <v>-23.960063475166621</v>
      </c>
    </row>
    <row r="21" spans="1:7">
      <c r="A21" s="491" t="s">
        <v>419</v>
      </c>
      <c r="B21" s="492" t="s">
        <v>433</v>
      </c>
      <c r="C21" s="497">
        <v>0</v>
      </c>
      <c r="D21" s="497">
        <v>0</v>
      </c>
      <c r="E21" s="497">
        <v>0</v>
      </c>
      <c r="F21" s="497">
        <v>0</v>
      </c>
      <c r="G21" s="498">
        <v>0</v>
      </c>
    </row>
    <row r="22" spans="1:7">
      <c r="A22" s="491" t="s">
        <v>419</v>
      </c>
      <c r="B22" s="492" t="s">
        <v>434</v>
      </c>
      <c r="C22" s="497">
        <v>-0.43964066959999998</v>
      </c>
      <c r="D22" s="497">
        <v>-0.4545884523664</v>
      </c>
      <c r="E22" s="497">
        <v>-0.470499048199224</v>
      </c>
      <c r="F22" s="497">
        <v>-0.486025516789798</v>
      </c>
      <c r="G22" s="498">
        <v>-0.50109230781028202</v>
      </c>
    </row>
    <row r="23" spans="1:7">
      <c r="A23" s="491" t="s">
        <v>419</v>
      </c>
      <c r="B23" s="499" t="s">
        <v>435</v>
      </c>
      <c r="C23" s="497">
        <v>-0.93304419123923021</v>
      </c>
      <c r="D23" s="497">
        <v>-0.95543725182897177</v>
      </c>
      <c r="E23" s="497">
        <v>-0.97836774587286723</v>
      </c>
      <c r="F23" s="497">
        <v>-1.0018485717738161</v>
      </c>
      <c r="G23" s="498">
        <v>-1.0258929374963874</v>
      </c>
    </row>
    <row r="24" spans="1:7">
      <c r="A24" s="491" t="s">
        <v>419</v>
      </c>
      <c r="B24" s="499" t="s">
        <v>436</v>
      </c>
      <c r="C24" s="497">
        <v>0</v>
      </c>
      <c r="D24" s="497">
        <v>0</v>
      </c>
      <c r="E24" s="497">
        <v>0</v>
      </c>
      <c r="F24" s="497">
        <v>0</v>
      </c>
      <c r="G24" s="498">
        <v>0</v>
      </c>
    </row>
    <row r="25" spans="1:7">
      <c r="A25" s="491" t="s">
        <v>419</v>
      </c>
      <c r="B25" s="492" t="s">
        <v>437</v>
      </c>
      <c r="C25" s="500">
        <v>-20.798598958825291</v>
      </c>
      <c r="D25" s="500">
        <v>-21.879675729595267</v>
      </c>
      <c r="E25" s="500">
        <v>-23.040364551175784</v>
      </c>
      <c r="F25" s="500">
        <v>-24.195637534453141</v>
      </c>
      <c r="G25" s="501">
        <v>-25.48704872047329</v>
      </c>
    </row>
    <row r="26" spans="1:7">
      <c r="A26" s="486"/>
      <c r="B26" s="492"/>
      <c r="C26" s="495"/>
      <c r="D26" s="495"/>
      <c r="E26" s="495"/>
      <c r="F26" s="495"/>
      <c r="G26" s="496"/>
    </row>
    <row r="27" spans="1:7">
      <c r="A27" s="486"/>
      <c r="B27" s="490" t="s">
        <v>438</v>
      </c>
      <c r="C27" s="495"/>
      <c r="D27" s="495"/>
      <c r="E27" s="495"/>
      <c r="F27" s="495"/>
      <c r="G27" s="496"/>
    </row>
    <row r="28" spans="1:7">
      <c r="A28" s="491" t="s">
        <v>419</v>
      </c>
      <c r="B28" s="492" t="s">
        <v>439</v>
      </c>
      <c r="C28" s="493">
        <v>12.03354009638284</v>
      </c>
      <c r="D28" s="493">
        <v>12.081887823793867</v>
      </c>
      <c r="E28" s="493">
        <v>9.6118245625534087</v>
      </c>
      <c r="F28" s="493">
        <v>8.1846009040412753</v>
      </c>
      <c r="G28" s="494">
        <v>7.9756182855029962</v>
      </c>
    </row>
    <row r="29" spans="1:7">
      <c r="A29" s="491" t="s">
        <v>419</v>
      </c>
      <c r="B29" s="492" t="s">
        <v>440</v>
      </c>
      <c r="C29" s="493">
        <v>0</v>
      </c>
      <c r="D29" s="493">
        <v>0</v>
      </c>
      <c r="E29" s="493">
        <v>0</v>
      </c>
      <c r="F29" s="493">
        <v>0</v>
      </c>
      <c r="G29" s="494">
        <v>0</v>
      </c>
    </row>
    <row r="30" spans="1:7">
      <c r="A30" s="491" t="s">
        <v>419</v>
      </c>
      <c r="B30" s="492" t="s">
        <v>441</v>
      </c>
      <c r="C30" s="500">
        <v>12.03354009638284</v>
      </c>
      <c r="D30" s="500">
        <v>12.081887823793867</v>
      </c>
      <c r="E30" s="500">
        <v>9.6118245625534087</v>
      </c>
      <c r="F30" s="500">
        <v>8.1846009040412753</v>
      </c>
      <c r="G30" s="501">
        <v>7.9756182855029962</v>
      </c>
    </row>
    <row r="31" spans="1:7">
      <c r="A31" s="486"/>
      <c r="B31" s="492"/>
      <c r="C31" s="493"/>
      <c r="D31" s="493"/>
      <c r="E31" s="493"/>
      <c r="F31" s="493"/>
      <c r="G31" s="494"/>
    </row>
    <row r="32" spans="1:7">
      <c r="A32" s="486"/>
      <c r="B32" s="490" t="s">
        <v>442</v>
      </c>
      <c r="C32" s="493"/>
      <c r="D32" s="493"/>
      <c r="E32" s="493"/>
      <c r="F32" s="493"/>
      <c r="G32" s="494"/>
    </row>
    <row r="33" spans="1:9">
      <c r="A33" s="491" t="s">
        <v>443</v>
      </c>
      <c r="B33" s="492" t="s">
        <v>444</v>
      </c>
      <c r="C33" s="502">
        <v>0.2</v>
      </c>
      <c r="D33" s="502">
        <v>0.2</v>
      </c>
      <c r="E33" s="502">
        <v>0.19</v>
      </c>
      <c r="F33" s="502">
        <v>0.19</v>
      </c>
      <c r="G33" s="503">
        <v>0.19</v>
      </c>
    </row>
    <row r="34" spans="1:9" ht="15.75" thickBot="1">
      <c r="A34" s="491" t="s">
        <v>419</v>
      </c>
      <c r="B34" s="492" t="s">
        <v>442</v>
      </c>
      <c r="C34" s="504">
        <v>2.406708019276568</v>
      </c>
      <c r="D34" s="504">
        <v>2.4163775647587737</v>
      </c>
      <c r="E34" s="504">
        <v>1.8262466668851476</v>
      </c>
      <c r="F34" s="504">
        <v>1.5550741717678422</v>
      </c>
      <c r="G34" s="505">
        <v>1.5153674742455694</v>
      </c>
    </row>
    <row r="35" spans="1:9" ht="15.75" thickTop="1">
      <c r="A35" s="491" t="s">
        <v>443</v>
      </c>
      <c r="B35" s="492" t="s">
        <v>445</v>
      </c>
      <c r="C35" s="506">
        <v>0.16547147406492993</v>
      </c>
      <c r="D35" s="506">
        <v>0.15871224373482434</v>
      </c>
      <c r="E35" s="506">
        <v>0.13582015570746556</v>
      </c>
      <c r="F35" s="506">
        <v>0.12894973030056814</v>
      </c>
      <c r="G35" s="507">
        <v>0.12721148455091646</v>
      </c>
    </row>
    <row r="36" spans="1:9" ht="15.75" thickBot="1">
      <c r="A36" s="508"/>
      <c r="B36" s="509"/>
      <c r="C36" s="510"/>
      <c r="D36" s="510"/>
      <c r="E36" s="510"/>
      <c r="F36" s="510"/>
      <c r="G36" s="511"/>
    </row>
    <row r="37" spans="1:9">
      <c r="A37" s="512"/>
      <c r="B37" s="513"/>
      <c r="C37" s="514"/>
      <c r="D37" s="514"/>
      <c r="E37" s="514"/>
      <c r="F37" s="514"/>
      <c r="G37" s="514"/>
    </row>
    <row r="38" spans="1:9">
      <c r="A38" s="512" t="s">
        <v>446</v>
      </c>
      <c r="B38" s="515"/>
      <c r="C38" s="515"/>
      <c r="D38" s="515"/>
      <c r="E38" s="515"/>
      <c r="F38" s="515"/>
      <c r="G38" s="515"/>
    </row>
    <row r="39" spans="1:9">
      <c r="A39" s="400" t="s">
        <v>406</v>
      </c>
      <c r="B39" s="515"/>
      <c r="C39" s="515"/>
      <c r="D39" s="515"/>
      <c r="E39" s="515"/>
      <c r="F39" s="515"/>
      <c r="G39" s="515"/>
    </row>
    <row r="40" spans="1:9">
      <c r="A40" s="512"/>
      <c r="B40" s="515"/>
      <c r="C40" s="515"/>
      <c r="D40" s="515"/>
      <c r="E40" s="515"/>
      <c r="F40" s="515"/>
      <c r="G40" s="515"/>
      <c r="I40" s="424"/>
    </row>
    <row r="41" spans="1:9">
      <c r="A41" s="512"/>
      <c r="B41" s="515"/>
      <c r="C41" s="515"/>
      <c r="D41" s="515"/>
      <c r="E41" s="515"/>
      <c r="F41" s="515"/>
      <c r="G41" s="515"/>
    </row>
    <row r="42" spans="1:9">
      <c r="A42" s="512"/>
      <c r="B42" s="515"/>
      <c r="C42" s="515"/>
      <c r="D42" s="515"/>
      <c r="E42" s="515"/>
      <c r="F42" s="515"/>
      <c r="G42" s="515"/>
    </row>
    <row r="43" spans="1:9">
      <c r="A43" s="512"/>
      <c r="B43" s="515"/>
      <c r="C43" s="515"/>
      <c r="D43" s="515"/>
      <c r="E43" s="515"/>
      <c r="F43" s="515"/>
      <c r="G43" s="515"/>
    </row>
    <row r="44" spans="1:9">
      <c r="A44" s="512"/>
      <c r="B44" s="515"/>
      <c r="C44" s="515"/>
      <c r="D44" s="515"/>
      <c r="E44" s="515"/>
      <c r="F44" s="515"/>
      <c r="G44" s="515"/>
    </row>
    <row r="45" spans="1:9">
      <c r="A45" s="512"/>
      <c r="B45" s="515"/>
      <c r="C45" s="515"/>
      <c r="D45" s="515"/>
      <c r="E45" s="515"/>
      <c r="F45" s="515"/>
      <c r="G45" s="515"/>
    </row>
    <row r="46" spans="1:9">
      <c r="A46" s="512"/>
      <c r="B46" s="515"/>
      <c r="C46" s="515"/>
      <c r="D46" s="515"/>
      <c r="E46" s="515"/>
      <c r="F46" s="515"/>
      <c r="G46" s="515"/>
    </row>
    <row r="47" spans="1:9">
      <c r="A47" s="512"/>
      <c r="B47" s="515"/>
      <c r="C47" s="515"/>
      <c r="D47" s="515"/>
      <c r="E47" s="515"/>
      <c r="F47" s="515"/>
      <c r="G47" s="515"/>
    </row>
    <row r="48" spans="1:9">
      <c r="A48" s="512"/>
      <c r="B48" s="515"/>
      <c r="C48" s="515"/>
      <c r="D48" s="515"/>
      <c r="E48" s="515"/>
      <c r="F48" s="515"/>
      <c r="G48" s="515"/>
    </row>
    <row r="49" spans="1:7">
      <c r="A49" s="512"/>
      <c r="B49" s="515"/>
      <c r="C49" s="515"/>
      <c r="D49" s="515"/>
      <c r="E49" s="515"/>
      <c r="F49" s="515"/>
      <c r="G49" s="515"/>
    </row>
    <row r="50" spans="1:7">
      <c r="A50" s="512"/>
      <c r="B50" s="515"/>
      <c r="C50" s="515"/>
      <c r="D50" s="515"/>
      <c r="E50" s="515"/>
      <c r="F50" s="515"/>
      <c r="G50" s="515"/>
    </row>
    <row r="51" spans="1:7">
      <c r="A51" s="512"/>
      <c r="B51" s="515"/>
      <c r="C51" s="515"/>
      <c r="D51" s="515"/>
      <c r="E51" s="515"/>
      <c r="F51" s="515"/>
      <c r="G51" s="515"/>
    </row>
    <row r="52" spans="1:7">
      <c r="A52" s="512"/>
      <c r="B52" s="515"/>
      <c r="C52" s="515"/>
      <c r="D52" s="515"/>
      <c r="E52" s="515"/>
      <c r="F52" s="515"/>
      <c r="G52" s="515"/>
    </row>
    <row r="53" spans="1:7">
      <c r="A53" s="515"/>
      <c r="B53" s="515"/>
      <c r="C53" s="515"/>
      <c r="D53" s="515"/>
      <c r="E53" s="515"/>
      <c r="F53" s="515"/>
      <c r="G53" s="515"/>
    </row>
    <row r="54" spans="1:7">
      <c r="A54" s="515"/>
      <c r="B54" s="515"/>
      <c r="C54" s="515"/>
      <c r="D54" s="515"/>
      <c r="E54" s="515"/>
      <c r="F54" s="515"/>
      <c r="G54" s="515"/>
    </row>
    <row r="55" spans="1:7">
      <c r="A55" s="515"/>
      <c r="B55" s="515"/>
      <c r="C55" s="515"/>
      <c r="D55" s="515"/>
      <c r="E55" s="515"/>
      <c r="F55" s="515"/>
      <c r="G55" s="515"/>
    </row>
    <row r="56" spans="1:7">
      <c r="A56" s="515"/>
      <c r="B56" s="515"/>
      <c r="C56" s="515"/>
      <c r="D56" s="515"/>
      <c r="E56" s="515"/>
      <c r="F56" s="515"/>
      <c r="G56" s="515"/>
    </row>
    <row r="57" spans="1:7">
      <c r="A57" s="515"/>
      <c r="B57" s="515"/>
      <c r="C57" s="515"/>
      <c r="D57" s="515"/>
      <c r="E57" s="515"/>
      <c r="F57" s="515"/>
      <c r="G57" s="515"/>
    </row>
    <row r="58" spans="1:7">
      <c r="A58" s="515"/>
      <c r="B58" s="515"/>
      <c r="C58" s="515"/>
      <c r="D58" s="515"/>
      <c r="E58" s="515"/>
      <c r="F58" s="515"/>
      <c r="G58" s="515"/>
    </row>
  </sheetData>
  <mergeCells count="1">
    <mergeCell ref="B1:G1"/>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pageSetUpPr fitToPage="1"/>
  </sheetPr>
  <dimension ref="A1:O90"/>
  <sheetViews>
    <sheetView view="pageBreakPreview" topLeftCell="A28" zoomScale="60" zoomScaleNormal="100" workbookViewId="0">
      <selection activeCell="D83" sqref="D83"/>
    </sheetView>
  </sheetViews>
  <sheetFormatPr defaultRowHeight="15"/>
  <cols>
    <col min="1" max="1" width="66.875" style="400" customWidth="1"/>
    <col min="2" max="2" width="9" style="400"/>
    <col min="3" max="3" width="11.875" style="400" customWidth="1"/>
    <col min="4" max="4" width="11.75" style="400" customWidth="1"/>
    <col min="5" max="5" width="3.375" style="400" customWidth="1"/>
    <col min="6" max="6" width="11.125" style="400" customWidth="1"/>
    <col min="7" max="7" width="4" style="400" customWidth="1"/>
    <col min="8" max="10" width="9.625" style="400" customWidth="1"/>
    <col min="11" max="11" width="10.25" style="400" customWidth="1"/>
    <col min="12" max="13" width="9" style="400"/>
    <col min="14" max="14" width="43.75" style="400" bestFit="1" customWidth="1"/>
    <col min="15" max="15" width="10.75" style="400" bestFit="1" customWidth="1"/>
    <col min="16" max="16384" width="9" style="400"/>
  </cols>
  <sheetData>
    <row r="1" spans="1:15" ht="15.75" thickBot="1"/>
    <row r="2" spans="1:15" ht="15.75" thickBot="1">
      <c r="A2" s="516" t="s">
        <v>100</v>
      </c>
      <c r="B2" s="672" t="s">
        <v>411</v>
      </c>
      <c r="C2" s="672"/>
      <c r="D2" s="673"/>
      <c r="N2" s="674" t="s">
        <v>496</v>
      </c>
      <c r="O2" s="675"/>
    </row>
    <row r="3" spans="1:15" ht="39" thickBot="1">
      <c r="A3" s="517" t="s">
        <v>417</v>
      </c>
      <c r="B3" s="518" t="s">
        <v>447</v>
      </c>
      <c r="C3" s="518" t="s">
        <v>448</v>
      </c>
      <c r="D3" s="519" t="s">
        <v>449</v>
      </c>
      <c r="F3" s="520" t="s">
        <v>450</v>
      </c>
      <c r="H3" s="521" t="s">
        <v>451</v>
      </c>
      <c r="I3" s="522" t="s">
        <v>452</v>
      </c>
      <c r="J3" s="521" t="s">
        <v>453</v>
      </c>
      <c r="K3" s="523" t="s">
        <v>454</v>
      </c>
      <c r="L3" s="522" t="s">
        <v>455</v>
      </c>
      <c r="N3" s="613" t="s">
        <v>494</v>
      </c>
      <c r="O3" s="623">
        <v>27773.293000000001</v>
      </c>
    </row>
    <row r="4" spans="1:15">
      <c r="A4" s="524"/>
      <c r="B4" s="525" t="s">
        <v>456</v>
      </c>
      <c r="C4" s="526">
        <f>'FD details'!C7</f>
        <v>110</v>
      </c>
      <c r="D4" s="527">
        <f>'FD details'!H6</f>
        <v>6.0073559460563912E-2</v>
      </c>
      <c r="F4" s="422"/>
      <c r="H4" s="423"/>
      <c r="I4" s="421"/>
      <c r="J4" s="423"/>
      <c r="K4" s="424"/>
      <c r="L4" s="421"/>
      <c r="N4" s="614" t="s">
        <v>495</v>
      </c>
      <c r="O4" s="624">
        <v>-1021</v>
      </c>
    </row>
    <row r="5" spans="1:15">
      <c r="A5" s="528" t="s">
        <v>418</v>
      </c>
      <c r="B5" s="488"/>
      <c r="C5" s="424"/>
      <c r="D5" s="421"/>
      <c r="F5" s="422"/>
      <c r="H5" s="423"/>
      <c r="I5" s="421"/>
      <c r="J5" s="423"/>
      <c r="K5" s="424"/>
      <c r="L5" s="421"/>
      <c r="N5" s="615" t="s">
        <v>487</v>
      </c>
      <c r="O5" s="624">
        <v>26860.093000000001</v>
      </c>
    </row>
    <row r="6" spans="1:15">
      <c r="A6" s="529" t="s">
        <v>420</v>
      </c>
      <c r="B6" s="493">
        <v>14.544549342276309</v>
      </c>
      <c r="C6" s="530">
        <f>(B6/$C$4)*100</f>
        <v>13.222317583887552</v>
      </c>
      <c r="D6" s="531">
        <f>C6*(1+$D$4)</f>
        <v>14.01662926546968</v>
      </c>
      <c r="F6" s="437">
        <v>27.881</v>
      </c>
      <c r="H6" s="532">
        <f>F6-D6</f>
        <v>13.86437073453032</v>
      </c>
      <c r="I6" s="533">
        <f>H6*0.2</f>
        <v>2.772874146906064</v>
      </c>
      <c r="J6" s="534">
        <f>I6</f>
        <v>2.772874146906064</v>
      </c>
      <c r="K6" s="424"/>
      <c r="L6" s="421"/>
      <c r="N6" s="615"/>
      <c r="O6" s="624"/>
    </row>
    <row r="7" spans="1:15">
      <c r="A7" s="529"/>
      <c r="B7" s="495"/>
      <c r="C7" s="424"/>
      <c r="D7" s="421"/>
      <c r="F7" s="437"/>
      <c r="H7" s="532"/>
      <c r="I7" s="421"/>
      <c r="J7" s="423"/>
      <c r="K7" s="424"/>
      <c r="L7" s="421"/>
      <c r="N7" s="615" t="s">
        <v>488</v>
      </c>
      <c r="O7" s="624">
        <f>O5*0.2</f>
        <v>5372.0186000000003</v>
      </c>
    </row>
    <row r="8" spans="1:15">
      <c r="A8" s="528" t="s">
        <v>421</v>
      </c>
      <c r="B8" s="495"/>
      <c r="C8" s="424"/>
      <c r="D8" s="421"/>
      <c r="F8" s="437"/>
      <c r="H8" s="532"/>
      <c r="I8" s="421"/>
      <c r="J8" s="423"/>
      <c r="K8" s="424"/>
      <c r="L8" s="421"/>
      <c r="N8" s="616"/>
      <c r="O8" s="624"/>
    </row>
    <row r="9" spans="1:15">
      <c r="A9" s="529" t="s">
        <v>422</v>
      </c>
      <c r="B9" s="493">
        <v>19.073770427387821</v>
      </c>
      <c r="C9" s="530">
        <f>(B9/$C$4)*100</f>
        <v>17.339791297625293</v>
      </c>
      <c r="D9" s="531">
        <f t="shared" ref="D9:D16" si="0">C9*(1+$D$4)</f>
        <v>18.381454281176953</v>
      </c>
      <c r="F9" s="437">
        <f>19.145-0.47+0.598</f>
        <v>19.273</v>
      </c>
      <c r="H9" s="532">
        <f>F9-D9</f>
        <v>0.89154571882304623</v>
      </c>
      <c r="I9" s="533">
        <f t="shared" ref="I9:I10" si="1">H9*0.2</f>
        <v>0.17830914376460927</v>
      </c>
      <c r="J9" s="534"/>
      <c r="K9" s="535">
        <f>I9</f>
        <v>0.17830914376460927</v>
      </c>
      <c r="L9" s="421"/>
      <c r="N9" s="617" t="s">
        <v>489</v>
      </c>
      <c r="O9" s="621">
        <v>318.63900000000001</v>
      </c>
    </row>
    <row r="10" spans="1:15">
      <c r="A10" s="529" t="s">
        <v>423</v>
      </c>
      <c r="B10" s="497">
        <v>0</v>
      </c>
      <c r="C10" s="530">
        <f t="shared" ref="C10:C16" si="2">(B10/$C$4)*100</f>
        <v>0</v>
      </c>
      <c r="D10" s="531">
        <f t="shared" si="0"/>
        <v>0</v>
      </c>
      <c r="F10" s="437">
        <f>-0.92+0.083</f>
        <v>-0.83700000000000008</v>
      </c>
      <c r="H10" s="532">
        <f>F10-D10</f>
        <v>-0.83700000000000008</v>
      </c>
      <c r="I10" s="533">
        <f t="shared" si="1"/>
        <v>-0.16740000000000002</v>
      </c>
      <c r="J10" s="534"/>
      <c r="K10" s="424"/>
      <c r="L10" s="536">
        <f>I10</f>
        <v>-0.16740000000000002</v>
      </c>
      <c r="N10" s="616" t="s">
        <v>490</v>
      </c>
      <c r="O10" s="621">
        <v>-3748.4625151632099</v>
      </c>
    </row>
    <row r="11" spans="1:15">
      <c r="A11" s="537" t="s">
        <v>424</v>
      </c>
      <c r="B11" s="497">
        <v>0</v>
      </c>
      <c r="C11" s="530">
        <f t="shared" si="2"/>
        <v>0</v>
      </c>
      <c r="D11" s="531">
        <f t="shared" si="0"/>
        <v>0</v>
      </c>
      <c r="F11" s="437"/>
      <c r="H11" s="532"/>
      <c r="I11" s="421"/>
      <c r="J11" s="423"/>
      <c r="K11" s="424"/>
      <c r="L11" s="421"/>
      <c r="N11" s="618" t="s">
        <v>502</v>
      </c>
      <c r="O11" s="621">
        <v>-167.49600000000001</v>
      </c>
    </row>
    <row r="12" spans="1:15">
      <c r="A12" s="537" t="s">
        <v>425</v>
      </c>
      <c r="B12" s="497">
        <v>-4.3031139130060678</v>
      </c>
      <c r="C12" s="530">
        <f t="shared" si="2"/>
        <v>-3.9119217390964254</v>
      </c>
      <c r="D12" s="531">
        <f t="shared" si="0"/>
        <v>-4.1469248022951071</v>
      </c>
      <c r="F12" s="437"/>
      <c r="H12" s="532">
        <f>F12-D12</f>
        <v>4.1469248022951071</v>
      </c>
      <c r="I12" s="533">
        <f>H12*0.2</f>
        <v>0.82938496045902144</v>
      </c>
      <c r="J12" s="534">
        <f>I12</f>
        <v>0.82938496045902144</v>
      </c>
      <c r="K12" s="424"/>
      <c r="L12" s="421"/>
      <c r="N12" s="616" t="s">
        <v>491</v>
      </c>
      <c r="O12" s="621">
        <v>148.5736</v>
      </c>
    </row>
    <row r="13" spans="1:15">
      <c r="A13" s="529" t="s">
        <v>426</v>
      </c>
      <c r="B13" s="493">
        <v>0</v>
      </c>
      <c r="C13" s="530">
        <f t="shared" si="2"/>
        <v>0</v>
      </c>
      <c r="D13" s="531">
        <f t="shared" si="0"/>
        <v>0</v>
      </c>
      <c r="F13" s="437"/>
      <c r="H13" s="532"/>
      <c r="I13" s="421"/>
      <c r="J13" s="423"/>
      <c r="K13" s="424"/>
      <c r="L13" s="421"/>
      <c r="N13" s="423"/>
      <c r="O13" s="620"/>
    </row>
    <row r="14" spans="1:15">
      <c r="A14" s="537" t="s">
        <v>427</v>
      </c>
      <c r="B14" s="497">
        <v>1.3189220088</v>
      </c>
      <c r="C14" s="530">
        <f t="shared" si="2"/>
        <v>1.199020008</v>
      </c>
      <c r="D14" s="531">
        <f t="shared" si="0"/>
        <v>1.2710494077449939</v>
      </c>
      <c r="F14" s="437">
        <v>1.198</v>
      </c>
      <c r="H14" s="532">
        <f>F14-D14</f>
        <v>-7.3049407744993911E-2</v>
      </c>
      <c r="I14" s="533">
        <f>H14*0.2</f>
        <v>-1.4609881548998782E-2</v>
      </c>
      <c r="J14" s="534"/>
      <c r="K14" s="424"/>
      <c r="L14" s="536">
        <f>I14</f>
        <v>-1.4609881548998782E-2</v>
      </c>
      <c r="N14" s="618"/>
      <c r="O14" s="621"/>
    </row>
    <row r="15" spans="1:15">
      <c r="A15" s="537" t="s">
        <v>428</v>
      </c>
      <c r="B15" s="497">
        <v>0</v>
      </c>
      <c r="C15" s="530">
        <f t="shared" si="2"/>
        <v>0</v>
      </c>
      <c r="D15" s="531">
        <f t="shared" si="0"/>
        <v>0</v>
      </c>
      <c r="F15" s="437"/>
      <c r="H15" s="532"/>
      <c r="I15" s="421"/>
      <c r="J15" s="423"/>
      <c r="K15" s="424"/>
      <c r="L15" s="421"/>
      <c r="N15" s="618" t="s">
        <v>455</v>
      </c>
      <c r="O15" s="621">
        <v>112.52650903038101</v>
      </c>
    </row>
    <row r="16" spans="1:15">
      <c r="A16" s="537" t="s">
        <v>429</v>
      </c>
      <c r="B16" s="497">
        <v>2.1980111897500665</v>
      </c>
      <c r="C16" s="530">
        <f t="shared" si="2"/>
        <v>1.9981919906818788</v>
      </c>
      <c r="D16" s="531">
        <f t="shared" si="0"/>
        <v>2.1182304960477292</v>
      </c>
      <c r="F16" s="437"/>
      <c r="H16" s="532">
        <f>F16-D16</f>
        <v>-2.1182304960477292</v>
      </c>
      <c r="I16" s="533">
        <f>H16*0.2</f>
        <v>-0.42364609920954588</v>
      </c>
      <c r="J16" s="534">
        <f>I16</f>
        <v>-0.42364609920954588</v>
      </c>
      <c r="K16" s="424"/>
      <c r="L16" s="421"/>
      <c r="N16" s="615"/>
      <c r="O16" s="621"/>
    </row>
    <row r="17" spans="1:15">
      <c r="A17" s="529" t="s">
        <v>430</v>
      </c>
      <c r="B17" s="500">
        <v>18.287589712931819</v>
      </c>
      <c r="C17" s="538">
        <f>SUM(C9:C16)</f>
        <v>16.625081557210748</v>
      </c>
      <c r="D17" s="539">
        <f>SUM(D9:D16)</f>
        <v>17.623809382674569</v>
      </c>
      <c r="F17" s="540">
        <f>SUM(F9:F16)</f>
        <v>19.634</v>
      </c>
      <c r="H17" s="541">
        <f>F17-D17</f>
        <v>2.0101906173254314</v>
      </c>
      <c r="I17" s="421"/>
      <c r="J17" s="423"/>
      <c r="K17" s="424"/>
      <c r="L17" s="421"/>
      <c r="N17" s="619" t="s">
        <v>492</v>
      </c>
      <c r="O17" s="621">
        <v>2035.7992738671701</v>
      </c>
    </row>
    <row r="18" spans="1:15">
      <c r="A18" s="529"/>
      <c r="B18" s="495"/>
      <c r="C18" s="424"/>
      <c r="D18" s="421"/>
      <c r="F18" s="437"/>
      <c r="H18" s="532"/>
      <c r="I18" s="421"/>
      <c r="J18" s="423"/>
      <c r="K18" s="424"/>
      <c r="L18" s="421"/>
      <c r="N18" s="619" t="s">
        <v>469</v>
      </c>
      <c r="O18" s="621">
        <v>-600.24900000000002</v>
      </c>
    </row>
    <row r="19" spans="1:15" ht="15.75" thickBot="1">
      <c r="A19" s="528" t="s">
        <v>431</v>
      </c>
      <c r="B19" s="495"/>
      <c r="C19" s="424"/>
      <c r="D19" s="421"/>
      <c r="F19" s="437"/>
      <c r="H19" s="532"/>
      <c r="I19" s="421"/>
      <c r="J19" s="423"/>
      <c r="K19" s="424"/>
      <c r="L19" s="421"/>
      <c r="N19" s="619" t="s">
        <v>493</v>
      </c>
      <c r="O19" s="622">
        <v>1435.5502738671701</v>
      </c>
    </row>
    <row r="20" spans="1:15" ht="15.75" thickTop="1">
      <c r="A20" s="529" t="s">
        <v>432</v>
      </c>
      <c r="B20" s="497">
        <v>-19.425914097986063</v>
      </c>
      <c r="C20" s="530">
        <f t="shared" ref="C20:C25" si="3">(B20/$C$4)*100</f>
        <v>-17.659921907260056</v>
      </c>
      <c r="D20" s="531">
        <f t="shared" ref="D20:D25" si="4">C20*(1+$D$4)</f>
        <v>-18.72081627602476</v>
      </c>
      <c r="F20" s="437">
        <f>-14.601</f>
        <v>-14.601000000000001</v>
      </c>
      <c r="H20" s="532">
        <f>F20-D20</f>
        <v>4.1198162760247587</v>
      </c>
      <c r="I20" s="533">
        <f>H20*0.2</f>
        <v>0.82396325520495184</v>
      </c>
      <c r="J20" s="534"/>
      <c r="K20" s="424">
        <v>-0.8</v>
      </c>
      <c r="L20" s="421"/>
      <c r="N20" s="423"/>
      <c r="O20" s="421"/>
    </row>
    <row r="21" spans="1:15" ht="15" hidden="1" customHeight="1">
      <c r="A21" s="529" t="s">
        <v>433</v>
      </c>
      <c r="B21" s="497">
        <v>0</v>
      </c>
      <c r="C21" s="530">
        <f t="shared" si="3"/>
        <v>0</v>
      </c>
      <c r="D21" s="531">
        <f t="shared" si="4"/>
        <v>0</v>
      </c>
      <c r="F21" s="437"/>
      <c r="H21" s="532">
        <f>F21-D21</f>
        <v>0</v>
      </c>
      <c r="I21" s="421"/>
      <c r="J21" s="423"/>
      <c r="K21" s="424"/>
      <c r="L21" s="421"/>
      <c r="N21" s="423"/>
      <c r="O21" s="421"/>
    </row>
    <row r="22" spans="1:15" ht="15.75" thickBot="1">
      <c r="A22" s="529" t="s">
        <v>434</v>
      </c>
      <c r="B22" s="497">
        <v>-0.43964066959999998</v>
      </c>
      <c r="C22" s="530">
        <f t="shared" si="3"/>
        <v>-0.39967333599999999</v>
      </c>
      <c r="D22" s="531">
        <f t="shared" si="4"/>
        <v>-0.42368313591499795</v>
      </c>
      <c r="F22" s="437">
        <v>-0.32</v>
      </c>
      <c r="H22" s="532">
        <f>F22-D22</f>
        <v>0.10368313591499795</v>
      </c>
      <c r="I22" s="533">
        <f>H22*0.2</f>
        <v>2.0736627182999592E-2</v>
      </c>
      <c r="J22" s="534"/>
      <c r="K22" s="424"/>
      <c r="L22" s="536">
        <f>I22</f>
        <v>2.0736627182999592E-2</v>
      </c>
      <c r="N22" s="469"/>
      <c r="O22" s="471"/>
    </row>
    <row r="23" spans="1:15">
      <c r="A23" s="537" t="s">
        <v>435</v>
      </c>
      <c r="B23" s="497">
        <v>-0.93304419123923021</v>
      </c>
      <c r="C23" s="530">
        <f t="shared" si="3"/>
        <v>-0.84822199203566395</v>
      </c>
      <c r="D23" s="531">
        <f t="shared" si="4"/>
        <v>-0.8991777063099764</v>
      </c>
      <c r="F23" s="437">
        <f>-3.341-2.018</f>
        <v>-5.359</v>
      </c>
      <c r="H23" s="532">
        <f>F23-D23</f>
        <v>-4.4598222936900234</v>
      </c>
      <c r="I23" s="533">
        <f>H23*0.2</f>
        <v>-0.89196445873800467</v>
      </c>
      <c r="J23" s="534"/>
      <c r="K23" s="424"/>
      <c r="L23" s="536">
        <f>I23</f>
        <v>-0.89196445873800467</v>
      </c>
    </row>
    <row r="24" spans="1:15">
      <c r="A24" s="537" t="s">
        <v>458</v>
      </c>
      <c r="B24" s="497"/>
      <c r="C24" s="530"/>
      <c r="D24" s="531"/>
      <c r="F24" s="437">
        <v>-22.003</v>
      </c>
      <c r="H24" s="532">
        <f>F24-D24</f>
        <v>-22.003</v>
      </c>
      <c r="I24" s="533">
        <f>H24*0.2</f>
        <v>-4.4005999999999998</v>
      </c>
      <c r="J24" s="534"/>
      <c r="K24" s="535">
        <f>I24</f>
        <v>-4.4005999999999998</v>
      </c>
      <c r="L24" s="421"/>
    </row>
    <row r="25" spans="1:15">
      <c r="A25" s="537" t="s">
        <v>436</v>
      </c>
      <c r="B25" s="497">
        <v>0</v>
      </c>
      <c r="C25" s="530">
        <f t="shared" si="3"/>
        <v>0</v>
      </c>
      <c r="D25" s="531">
        <f t="shared" si="4"/>
        <v>0</v>
      </c>
      <c r="F25" s="437"/>
      <c r="H25" s="532"/>
      <c r="I25" s="421"/>
      <c r="J25" s="423"/>
      <c r="K25" s="424"/>
      <c r="L25" s="421"/>
    </row>
    <row r="26" spans="1:15">
      <c r="A26" s="529" t="s">
        <v>437</v>
      </c>
      <c r="B26" s="500">
        <v>-20.798598958825291</v>
      </c>
      <c r="C26" s="538">
        <f>SUM(C20:C25)</f>
        <v>-18.90781723529572</v>
      </c>
      <c r="D26" s="539">
        <f>SUM(D20:D25)</f>
        <v>-20.043677118249736</v>
      </c>
      <c r="F26" s="540">
        <f>SUM(F20:F25)</f>
        <v>-42.283000000000001</v>
      </c>
      <c r="H26" s="541">
        <f>F26-D26</f>
        <v>-22.239322881750265</v>
      </c>
      <c r="I26" s="421"/>
      <c r="J26" s="610">
        <f>SUM(J6:J25)</f>
        <v>3.1786130081555397</v>
      </c>
      <c r="K26" s="611">
        <f t="shared" ref="K26:L26" si="5">SUM(K6:K25)</f>
        <v>-5.022290856235391</v>
      </c>
      <c r="L26" s="612">
        <f t="shared" si="5"/>
        <v>-1.0532377131040038</v>
      </c>
    </row>
    <row r="27" spans="1:15">
      <c r="A27" s="529"/>
      <c r="B27" s="495"/>
      <c r="C27" s="424"/>
      <c r="D27" s="421"/>
      <c r="F27" s="437"/>
      <c r="H27" s="532"/>
      <c r="I27" s="421"/>
      <c r="J27" s="423"/>
      <c r="K27" s="424"/>
      <c r="L27" s="421"/>
    </row>
    <row r="28" spans="1:15">
      <c r="A28" s="528" t="s">
        <v>438</v>
      </c>
      <c r="B28" s="495"/>
      <c r="C28" s="424"/>
      <c r="D28" s="421"/>
      <c r="F28" s="437"/>
      <c r="H28" s="532"/>
      <c r="I28" s="421"/>
      <c r="J28" s="423"/>
      <c r="K28" s="424"/>
      <c r="L28" s="421"/>
    </row>
    <row r="29" spans="1:15">
      <c r="A29" s="529" t="s">
        <v>439</v>
      </c>
      <c r="B29" s="493">
        <v>12.03354009638284</v>
      </c>
      <c r="C29" s="530">
        <f>(B29/$C$4)*100</f>
        <v>10.939581905802582</v>
      </c>
      <c r="D29" s="531">
        <f t="shared" ref="D29:D30" si="6">C29*(1+$D$4)</f>
        <v>11.596761529894522</v>
      </c>
      <c r="F29" s="545">
        <f>F6+F17+F26</f>
        <v>5.2319999999999993</v>
      </c>
      <c r="H29" s="532">
        <f>F29-D29</f>
        <v>-6.3647615298945226</v>
      </c>
      <c r="I29" s="421"/>
      <c r="J29" s="423"/>
      <c r="K29" s="424"/>
      <c r="L29" s="421"/>
    </row>
    <row r="30" spans="1:15">
      <c r="A30" s="529" t="s">
        <v>440</v>
      </c>
      <c r="B30" s="493">
        <v>0</v>
      </c>
      <c r="C30" s="530">
        <f>(B30/$C$4)*100</f>
        <v>0</v>
      </c>
      <c r="D30" s="531">
        <f t="shared" si="6"/>
        <v>0</v>
      </c>
      <c r="F30" s="437"/>
      <c r="H30" s="532"/>
      <c r="I30" s="421"/>
      <c r="J30" s="423"/>
      <c r="K30" s="424"/>
      <c r="L30" s="421"/>
    </row>
    <row r="31" spans="1:15">
      <c r="A31" s="529" t="s">
        <v>441</v>
      </c>
      <c r="B31" s="500">
        <v>12.03354009638284</v>
      </c>
      <c r="C31" s="538">
        <f>SUM(C29:C30)</f>
        <v>10.939581905802582</v>
      </c>
      <c r="D31" s="539">
        <f>SUM(D29:D30)</f>
        <v>11.596761529894522</v>
      </c>
      <c r="F31" s="540">
        <f>SUM(F29:F30)</f>
        <v>5.2319999999999993</v>
      </c>
      <c r="H31" s="541">
        <f>F31-D31</f>
        <v>-6.3647615298945226</v>
      </c>
      <c r="I31" s="421"/>
      <c r="J31" s="423"/>
      <c r="K31" s="424"/>
      <c r="L31" s="421"/>
    </row>
    <row r="32" spans="1:15">
      <c r="A32" s="529"/>
      <c r="B32" s="493"/>
      <c r="C32" s="424"/>
      <c r="D32" s="421"/>
      <c r="F32" s="437"/>
      <c r="H32" s="532"/>
      <c r="I32" s="421"/>
      <c r="J32" s="423"/>
      <c r="K32" s="424"/>
      <c r="L32" s="421"/>
    </row>
    <row r="33" spans="1:12">
      <c r="A33" s="528" t="s">
        <v>442</v>
      </c>
      <c r="B33" s="493"/>
      <c r="C33" s="424"/>
      <c r="D33" s="421"/>
      <c r="F33" s="437"/>
      <c r="H33" s="423"/>
      <c r="I33" s="421"/>
      <c r="J33" s="423"/>
      <c r="K33" s="424"/>
      <c r="L33" s="421"/>
    </row>
    <row r="34" spans="1:12">
      <c r="A34" s="529" t="s">
        <v>444</v>
      </c>
      <c r="B34" s="502">
        <v>0.2</v>
      </c>
      <c r="C34" s="424"/>
      <c r="D34" s="421"/>
      <c r="F34" s="437"/>
      <c r="H34" s="423"/>
      <c r="I34" s="421"/>
      <c r="J34" s="423"/>
      <c r="K34" s="424"/>
      <c r="L34" s="421"/>
    </row>
    <row r="35" spans="1:12" ht="15.75" thickBot="1">
      <c r="A35" s="529" t="s">
        <v>442</v>
      </c>
      <c r="B35" s="500">
        <v>2.406708019276568</v>
      </c>
      <c r="C35" s="546">
        <f>C31*0.2</f>
        <v>2.1879163811605165</v>
      </c>
      <c r="D35" s="547">
        <f>D31*0.2</f>
        <v>2.3193523059789043</v>
      </c>
      <c r="E35" s="401"/>
      <c r="F35" s="548">
        <f>F31*0.2</f>
        <v>1.0464</v>
      </c>
      <c r="H35" s="423"/>
      <c r="I35" s="533">
        <f>F35-D35</f>
        <v>-1.2729523059789043</v>
      </c>
      <c r="J35" s="534"/>
      <c r="K35" s="424"/>
      <c r="L35" s="421"/>
    </row>
    <row r="36" spans="1:12" ht="15.75" thickTop="1">
      <c r="A36" s="529" t="s">
        <v>445</v>
      </c>
      <c r="B36" s="506">
        <v>0.16547147406492993</v>
      </c>
      <c r="C36" s="424"/>
      <c r="D36" s="421"/>
      <c r="F36" s="549">
        <f>F35/F6</f>
        <v>3.7530935045371402E-2</v>
      </c>
      <c r="H36" s="550">
        <f>F36-B36</f>
        <v>-0.12794053901955854</v>
      </c>
      <c r="I36" s="421"/>
      <c r="J36" s="423"/>
      <c r="K36" s="424"/>
      <c r="L36" s="421"/>
    </row>
    <row r="37" spans="1:12" ht="15.75" thickBot="1">
      <c r="A37" s="551"/>
      <c r="B37" s="552"/>
      <c r="C37" s="467"/>
      <c r="D37" s="471"/>
      <c r="F37" s="472"/>
      <c r="H37" s="469"/>
      <c r="I37" s="471"/>
      <c r="J37" s="469"/>
      <c r="K37" s="467"/>
      <c r="L37" s="471"/>
    </row>
    <row r="38" spans="1:12" ht="15.75" thickBot="1">
      <c r="A38" s="513"/>
      <c r="B38" s="514"/>
    </row>
    <row r="39" spans="1:12" ht="15.75" thickBot="1">
      <c r="A39" s="553" t="s">
        <v>459</v>
      </c>
      <c r="B39" s="525"/>
      <c r="C39" s="526"/>
      <c r="D39" s="526"/>
      <c r="E39" s="526"/>
      <c r="F39" s="526"/>
      <c r="G39" s="526"/>
      <c r="H39" s="526"/>
      <c r="I39" s="526"/>
      <c r="J39" s="526"/>
      <c r="K39" s="526"/>
      <c r="L39" s="554"/>
    </row>
    <row r="40" spans="1:12" ht="39" thickBot="1">
      <c r="A40" s="555"/>
      <c r="B40" s="525"/>
      <c r="C40" s="556" t="s">
        <v>448</v>
      </c>
      <c r="D40" s="526"/>
      <c r="E40" s="526"/>
      <c r="F40" s="556" t="s">
        <v>460</v>
      </c>
      <c r="G40" s="607"/>
      <c r="H40" s="521" t="s">
        <v>451</v>
      </c>
      <c r="I40" s="522" t="s">
        <v>452</v>
      </c>
      <c r="J40" s="521" t="s">
        <v>453</v>
      </c>
      <c r="K40" s="523" t="s">
        <v>454</v>
      </c>
      <c r="L40" s="522" t="s">
        <v>455</v>
      </c>
    </row>
    <row r="41" spans="1:12">
      <c r="A41" s="557"/>
      <c r="B41" s="488"/>
      <c r="C41" s="424">
        <v>110</v>
      </c>
      <c r="D41" s="424"/>
      <c r="E41" s="424"/>
      <c r="F41" s="424"/>
      <c r="G41" s="424"/>
      <c r="H41" s="423"/>
      <c r="I41" s="421"/>
      <c r="J41" s="423"/>
      <c r="K41" s="424"/>
      <c r="L41" s="421"/>
    </row>
    <row r="42" spans="1:12">
      <c r="A42" s="557"/>
      <c r="B42" s="488"/>
      <c r="C42" s="424"/>
      <c r="D42" s="424"/>
      <c r="E42" s="424"/>
      <c r="F42" s="424"/>
      <c r="G42" s="424"/>
      <c r="H42" s="423"/>
      <c r="I42" s="421"/>
      <c r="J42" s="423"/>
      <c r="K42" s="424"/>
      <c r="L42" s="421"/>
    </row>
    <row r="43" spans="1:12">
      <c r="A43" s="528" t="s">
        <v>418</v>
      </c>
      <c r="B43" s="488"/>
      <c r="C43" s="530">
        <v>13.222317583887552</v>
      </c>
      <c r="D43" s="424"/>
      <c r="E43" s="424"/>
      <c r="F43" s="558">
        <f>F6/(259.4/244.7)</f>
        <v>26.301005011565152</v>
      </c>
      <c r="G43" s="558"/>
      <c r="H43" s="532">
        <f>F43-D43</f>
        <v>26.301005011565152</v>
      </c>
      <c r="I43" s="533">
        <f>H43*0.2</f>
        <v>5.260201002313031</v>
      </c>
      <c r="J43" s="534">
        <f>I43</f>
        <v>5.260201002313031</v>
      </c>
      <c r="K43" s="424"/>
      <c r="L43" s="421"/>
    </row>
    <row r="44" spans="1:12">
      <c r="A44" s="529" t="s">
        <v>420</v>
      </c>
      <c r="B44" s="488"/>
      <c r="C44" s="424"/>
      <c r="D44" s="424"/>
      <c r="E44" s="424"/>
      <c r="F44" s="424"/>
      <c r="G44" s="424"/>
      <c r="H44" s="532"/>
      <c r="I44" s="421"/>
      <c r="J44" s="423"/>
      <c r="K44" s="424"/>
      <c r="L44" s="421"/>
    </row>
    <row r="45" spans="1:12">
      <c r="A45" s="529"/>
      <c r="B45" s="488"/>
      <c r="C45" s="424"/>
      <c r="D45" s="424"/>
      <c r="E45" s="424"/>
      <c r="F45" s="424"/>
      <c r="G45" s="424"/>
      <c r="H45" s="532"/>
      <c r="I45" s="421"/>
      <c r="J45" s="423"/>
      <c r="K45" s="424"/>
      <c r="L45" s="421"/>
    </row>
    <row r="46" spans="1:12">
      <c r="A46" s="528" t="s">
        <v>421</v>
      </c>
      <c r="B46" s="488"/>
      <c r="C46" s="530">
        <v>17.339791297625293</v>
      </c>
      <c r="D46" s="424"/>
      <c r="E46" s="424"/>
      <c r="F46" s="558">
        <f t="shared" ref="F46:F47" si="7">F9/(259.4/244.7)</f>
        <v>18.180813801079413</v>
      </c>
      <c r="G46" s="558"/>
      <c r="H46" s="532">
        <f>F46-D46</f>
        <v>18.180813801079413</v>
      </c>
      <c r="I46" s="533">
        <f t="shared" ref="I46:I47" si="8">H46*0.2</f>
        <v>3.6361627602158828</v>
      </c>
      <c r="J46" s="534"/>
      <c r="K46" s="535">
        <f>I46</f>
        <v>3.6361627602158828</v>
      </c>
      <c r="L46" s="421"/>
    </row>
    <row r="47" spans="1:12">
      <c r="A47" s="529" t="s">
        <v>422</v>
      </c>
      <c r="B47" s="488"/>
      <c r="C47" s="530">
        <v>0</v>
      </c>
      <c r="D47" s="424"/>
      <c r="E47" s="424"/>
      <c r="F47" s="558">
        <f t="shared" si="7"/>
        <v>-0.78956784888203557</v>
      </c>
      <c r="G47" s="558"/>
      <c r="H47" s="532">
        <f>F47-D47</f>
        <v>-0.78956784888203557</v>
      </c>
      <c r="I47" s="533">
        <f t="shared" si="8"/>
        <v>-0.15791356977640714</v>
      </c>
      <c r="J47" s="534"/>
      <c r="K47" s="424"/>
      <c r="L47" s="536">
        <f>I47</f>
        <v>-0.15791356977640714</v>
      </c>
    </row>
    <row r="48" spans="1:12">
      <c r="A48" s="529" t="s">
        <v>423</v>
      </c>
      <c r="B48" s="488"/>
      <c r="C48" s="530">
        <v>0</v>
      </c>
      <c r="D48" s="424"/>
      <c r="E48" s="424"/>
      <c r="F48" s="558">
        <f>F11/(265/244.7)</f>
        <v>0</v>
      </c>
      <c r="G48" s="558"/>
      <c r="H48" s="532"/>
      <c r="I48" s="421"/>
      <c r="J48" s="423"/>
      <c r="K48" s="424"/>
      <c r="L48" s="421"/>
    </row>
    <row r="49" spans="1:12">
      <c r="A49" s="537" t="s">
        <v>424</v>
      </c>
      <c r="B49" s="488"/>
      <c r="C49" s="530">
        <v>-3.9119217390964254</v>
      </c>
      <c r="D49" s="424"/>
      <c r="E49" s="424"/>
      <c r="F49" s="558">
        <f>F12/(265/244.7)</f>
        <v>0</v>
      </c>
      <c r="G49" s="558"/>
      <c r="H49" s="532">
        <f>F49-D49</f>
        <v>0</v>
      </c>
      <c r="I49" s="533">
        <f>H49*0.2</f>
        <v>0</v>
      </c>
      <c r="J49" s="534">
        <f>I49</f>
        <v>0</v>
      </c>
      <c r="K49" s="424"/>
      <c r="L49" s="421"/>
    </row>
    <row r="50" spans="1:12">
      <c r="A50" s="537" t="s">
        <v>425</v>
      </c>
      <c r="B50" s="488"/>
      <c r="C50" s="530">
        <v>0</v>
      </c>
      <c r="D50" s="424"/>
      <c r="E50" s="424"/>
      <c r="F50" s="558">
        <f>F13/(265/244.7)</f>
        <v>0</v>
      </c>
      <c r="G50" s="558"/>
      <c r="H50" s="532"/>
      <c r="I50" s="421"/>
      <c r="J50" s="423"/>
      <c r="K50" s="424"/>
      <c r="L50" s="421"/>
    </row>
    <row r="51" spans="1:12">
      <c r="A51" s="529" t="s">
        <v>426</v>
      </c>
      <c r="B51" s="488"/>
      <c r="C51" s="530">
        <v>1.199020008</v>
      </c>
      <c r="D51" s="424"/>
      <c r="E51" s="424"/>
      <c r="F51" s="558">
        <f>F14/(259.4/244.7)</f>
        <v>1.1301102544333077</v>
      </c>
      <c r="G51" s="558"/>
      <c r="H51" s="532">
        <f>F51-D51</f>
        <v>1.1301102544333077</v>
      </c>
      <c r="I51" s="533">
        <f>H51*0.2</f>
        <v>0.22602205088666155</v>
      </c>
      <c r="J51" s="534"/>
      <c r="K51" s="424"/>
      <c r="L51" s="536">
        <f>I51</f>
        <v>0.22602205088666155</v>
      </c>
    </row>
    <row r="52" spans="1:12">
      <c r="A52" s="537" t="s">
        <v>427</v>
      </c>
      <c r="B52" s="488"/>
      <c r="C52" s="530">
        <v>0</v>
      </c>
      <c r="D52" s="424"/>
      <c r="E52" s="424"/>
      <c r="F52" s="558">
        <f>F15/(265/244.7)</f>
        <v>0</v>
      </c>
      <c r="G52" s="558"/>
      <c r="H52" s="532"/>
      <c r="I52" s="421"/>
      <c r="J52" s="423"/>
      <c r="K52" s="424"/>
      <c r="L52" s="421"/>
    </row>
    <row r="53" spans="1:12">
      <c r="A53" s="537" t="s">
        <v>428</v>
      </c>
      <c r="B53" s="488"/>
      <c r="C53" s="530">
        <v>1.9981919906818788</v>
      </c>
      <c r="D53" s="424"/>
      <c r="E53" s="424"/>
      <c r="F53" s="559">
        <f>F16/(265/244.7)</f>
        <v>0</v>
      </c>
      <c r="G53" s="558"/>
      <c r="H53" s="532">
        <f>F53-D53</f>
        <v>0</v>
      </c>
      <c r="I53" s="533">
        <f>H53*0.2</f>
        <v>0</v>
      </c>
      <c r="J53" s="534">
        <f>I53</f>
        <v>0</v>
      </c>
      <c r="K53" s="424"/>
      <c r="L53" s="421"/>
    </row>
    <row r="54" spans="1:12">
      <c r="A54" s="537" t="s">
        <v>429</v>
      </c>
      <c r="B54" s="488"/>
      <c r="C54" s="538">
        <v>16.625081557210748</v>
      </c>
      <c r="D54" s="424"/>
      <c r="E54" s="424"/>
      <c r="F54" s="558">
        <f>F17/(259.4/244.7)</f>
        <v>18.521356206630688</v>
      </c>
      <c r="G54" s="558"/>
      <c r="H54" s="541">
        <f>F54-D54</f>
        <v>18.521356206630688</v>
      </c>
      <c r="I54" s="421"/>
      <c r="J54" s="423"/>
      <c r="K54" s="424"/>
      <c r="L54" s="421"/>
    </row>
    <row r="55" spans="1:12">
      <c r="A55" s="529" t="s">
        <v>430</v>
      </c>
      <c r="B55" s="488"/>
      <c r="C55" s="424"/>
      <c r="D55" s="424"/>
      <c r="E55" s="424"/>
      <c r="F55" s="558">
        <f t="shared" ref="F55:F71" si="9">F18/(265/244.7)</f>
        <v>0</v>
      </c>
      <c r="G55" s="558"/>
      <c r="H55" s="532"/>
      <c r="I55" s="421"/>
      <c r="J55" s="423"/>
      <c r="K55" s="424"/>
      <c r="L55" s="421"/>
    </row>
    <row r="56" spans="1:12">
      <c r="A56" s="529"/>
      <c r="B56" s="488"/>
      <c r="C56" s="424"/>
      <c r="D56" s="424"/>
      <c r="E56" s="424"/>
      <c r="F56" s="558">
        <f t="shared" si="9"/>
        <v>0</v>
      </c>
      <c r="G56" s="558"/>
      <c r="H56" s="532"/>
      <c r="I56" s="421"/>
      <c r="J56" s="423"/>
      <c r="K56" s="424"/>
      <c r="L56" s="421"/>
    </row>
    <row r="57" spans="1:12">
      <c r="A57" s="528" t="s">
        <v>431</v>
      </c>
      <c r="B57" s="488"/>
      <c r="C57" s="530">
        <v>-17.659921907260056</v>
      </c>
      <c r="D57" s="424"/>
      <c r="E57" s="424"/>
      <c r="F57" s="558">
        <f>F20/(259.4/244.7)</f>
        <v>-13.773572474942176</v>
      </c>
      <c r="G57" s="558"/>
      <c r="H57" s="532">
        <f>F57-D57</f>
        <v>-13.773572474942176</v>
      </c>
      <c r="I57" s="533">
        <f>H57*0.2</f>
        <v>-2.7547144949884355</v>
      </c>
      <c r="J57" s="534"/>
      <c r="K57" s="424">
        <v>-0.8</v>
      </c>
      <c r="L57" s="421"/>
    </row>
    <row r="58" spans="1:12">
      <c r="A58" s="529" t="s">
        <v>432</v>
      </c>
      <c r="B58" s="488"/>
      <c r="C58" s="530">
        <v>0</v>
      </c>
      <c r="D58" s="424"/>
      <c r="E58" s="424"/>
      <c r="F58" s="558">
        <f t="shared" si="9"/>
        <v>0</v>
      </c>
      <c r="G58" s="558"/>
      <c r="H58" s="532">
        <f>F58-D58</f>
        <v>0</v>
      </c>
      <c r="I58" s="421"/>
      <c r="J58" s="423"/>
      <c r="K58" s="424"/>
      <c r="L58" s="421"/>
    </row>
    <row r="59" spans="1:12">
      <c r="A59" s="529" t="s">
        <v>433</v>
      </c>
      <c r="B59" s="488"/>
      <c r="C59" s="530">
        <v>-0.39967333599999999</v>
      </c>
      <c r="D59" s="424"/>
      <c r="E59" s="424"/>
      <c r="F59" s="558">
        <f t="shared" ref="F59:F61" si="10">F22/(259.4/244.7)</f>
        <v>-0.30186584425597535</v>
      </c>
      <c r="G59" s="558"/>
      <c r="H59" s="532">
        <f>F59-D59</f>
        <v>-0.30186584425597535</v>
      </c>
      <c r="I59" s="533">
        <f>H59*0.2</f>
        <v>-6.0373168851195071E-2</v>
      </c>
      <c r="J59" s="534"/>
      <c r="K59" s="424"/>
      <c r="L59" s="536">
        <f>I59</f>
        <v>-6.0373168851195071E-2</v>
      </c>
    </row>
    <row r="60" spans="1:12">
      <c r="A60" s="529" t="s">
        <v>434</v>
      </c>
      <c r="B60" s="424"/>
      <c r="C60" s="530">
        <v>-0.84822199203566395</v>
      </c>
      <c r="D60" s="424"/>
      <c r="E60" s="424"/>
      <c r="F60" s="558">
        <f t="shared" si="10"/>
        <v>-5.0553095605242868</v>
      </c>
      <c r="G60" s="558"/>
      <c r="H60" s="532">
        <f>F60-D60</f>
        <v>-5.0553095605242868</v>
      </c>
      <c r="I60" s="533">
        <f>H60*0.2</f>
        <v>-1.0110619121048574</v>
      </c>
      <c r="J60" s="534"/>
      <c r="K60" s="535">
        <f>I60</f>
        <v>-1.0110619121048574</v>
      </c>
      <c r="L60" s="421"/>
    </row>
    <row r="61" spans="1:12">
      <c r="A61" s="537" t="s">
        <v>435</v>
      </c>
      <c r="B61" s="424"/>
      <c r="C61" s="530"/>
      <c r="D61" s="424"/>
      <c r="E61" s="424"/>
      <c r="F61" s="558">
        <f t="shared" si="10"/>
        <v>-20.756106784888203</v>
      </c>
      <c r="G61" s="558"/>
      <c r="H61" s="532">
        <f>F61-D61</f>
        <v>-20.756106784888203</v>
      </c>
      <c r="I61" s="533">
        <f>H61*0.2</f>
        <v>-4.1512213569776408</v>
      </c>
      <c r="J61" s="534"/>
      <c r="K61" s="424"/>
      <c r="L61" s="536">
        <f>I61</f>
        <v>-4.1512213569776408</v>
      </c>
    </row>
    <row r="62" spans="1:12">
      <c r="A62" s="537" t="s">
        <v>458</v>
      </c>
      <c r="B62" s="424"/>
      <c r="C62" s="530">
        <v>0</v>
      </c>
      <c r="D62" s="424"/>
      <c r="E62" s="424"/>
      <c r="F62" s="558">
        <f t="shared" si="9"/>
        <v>0</v>
      </c>
      <c r="G62" s="558"/>
      <c r="H62" s="532"/>
      <c r="I62" s="421"/>
      <c r="J62" s="423"/>
      <c r="K62" s="424"/>
      <c r="L62" s="421"/>
    </row>
    <row r="63" spans="1:12">
      <c r="A63" s="537" t="s">
        <v>436</v>
      </c>
      <c r="B63" s="424"/>
      <c r="C63" s="538">
        <v>-18.90781723529572</v>
      </c>
      <c r="D63" s="424"/>
      <c r="E63" s="424"/>
      <c r="F63" s="558">
        <f>F26/(259.4/244.7)</f>
        <v>-39.886854664610645</v>
      </c>
      <c r="G63" s="558"/>
      <c r="H63" s="541">
        <f>F63-D63</f>
        <v>-39.886854664610645</v>
      </c>
      <c r="I63" s="421"/>
      <c r="J63" s="542">
        <f>SUM(J43:J62)</f>
        <v>5.260201002313031</v>
      </c>
      <c r="K63" s="543">
        <f t="shared" ref="K63:L63" si="11">SUM(K43:K62)</f>
        <v>1.8251008481110256</v>
      </c>
      <c r="L63" s="544">
        <f t="shared" si="11"/>
        <v>-4.1434860447185811</v>
      </c>
    </row>
    <row r="64" spans="1:12">
      <c r="A64" s="529" t="s">
        <v>437</v>
      </c>
      <c r="B64" s="424"/>
      <c r="C64" s="424"/>
      <c r="D64" s="424"/>
      <c r="E64" s="424"/>
      <c r="F64" s="558">
        <f t="shared" si="9"/>
        <v>0</v>
      </c>
      <c r="G64" s="558"/>
      <c r="H64" s="532"/>
      <c r="I64" s="421"/>
      <c r="J64" s="423"/>
      <c r="K64" s="424"/>
      <c r="L64" s="421"/>
    </row>
    <row r="65" spans="1:12">
      <c r="A65" s="529"/>
      <c r="B65" s="424"/>
      <c r="C65" s="424"/>
      <c r="D65" s="424"/>
      <c r="E65" s="424"/>
      <c r="F65" s="558">
        <f t="shared" si="9"/>
        <v>0</v>
      </c>
      <c r="G65" s="558"/>
      <c r="H65" s="532"/>
      <c r="I65" s="421"/>
      <c r="J65" s="423"/>
      <c r="K65" s="424"/>
      <c r="L65" s="421"/>
    </row>
    <row r="66" spans="1:12">
      <c r="A66" s="528" t="s">
        <v>438</v>
      </c>
      <c r="B66" s="424"/>
      <c r="C66" s="530">
        <v>10.939581905802582</v>
      </c>
      <c r="D66" s="424"/>
      <c r="E66" s="424"/>
      <c r="F66" s="558">
        <f>F29/(259.4/244.7)</f>
        <v>4.9355065535851965</v>
      </c>
      <c r="G66" s="558"/>
      <c r="H66" s="532">
        <f t="shared" ref="H66" si="12">F66-D66</f>
        <v>4.9355065535851965</v>
      </c>
      <c r="I66" s="421"/>
      <c r="J66" s="423"/>
      <c r="K66" s="424"/>
      <c r="L66" s="421"/>
    </row>
    <row r="67" spans="1:12">
      <c r="A67" s="529" t="s">
        <v>439</v>
      </c>
      <c r="B67" s="424"/>
      <c r="C67" s="530">
        <v>0</v>
      </c>
      <c r="D67" s="424"/>
      <c r="E67" s="424"/>
      <c r="F67" s="558">
        <f t="shared" si="9"/>
        <v>0</v>
      </c>
      <c r="G67" s="558"/>
      <c r="H67" s="532"/>
      <c r="I67" s="421"/>
      <c r="J67" s="423"/>
      <c r="K67" s="424"/>
      <c r="L67" s="421"/>
    </row>
    <row r="68" spans="1:12">
      <c r="A68" s="529" t="s">
        <v>440</v>
      </c>
      <c r="B68" s="424"/>
      <c r="C68" s="538">
        <v>10.939581905802582</v>
      </c>
      <c r="D68" s="424"/>
      <c r="E68" s="424"/>
      <c r="F68" s="558">
        <f>F31/(259.4/244.7)</f>
        <v>4.9355065535851965</v>
      </c>
      <c r="G68" s="558"/>
      <c r="H68" s="541">
        <f t="shared" ref="H68" si="13">F68-D68</f>
        <v>4.9355065535851965</v>
      </c>
      <c r="I68" s="421"/>
      <c r="J68" s="423"/>
      <c r="K68" s="424"/>
      <c r="L68" s="421"/>
    </row>
    <row r="69" spans="1:12">
      <c r="A69" s="529" t="s">
        <v>441</v>
      </c>
      <c r="B69" s="424"/>
      <c r="C69" s="424"/>
      <c r="D69" s="424"/>
      <c r="E69" s="424"/>
      <c r="F69" s="558">
        <f t="shared" si="9"/>
        <v>0</v>
      </c>
      <c r="G69" s="558"/>
      <c r="H69" s="532"/>
      <c r="I69" s="421"/>
      <c r="J69" s="423"/>
      <c r="K69" s="424"/>
      <c r="L69" s="421"/>
    </row>
    <row r="70" spans="1:12">
      <c r="A70" s="529"/>
      <c r="B70" s="424"/>
      <c r="C70" s="424"/>
      <c r="D70" s="424"/>
      <c r="E70" s="424"/>
      <c r="F70" s="558">
        <f t="shared" si="9"/>
        <v>0</v>
      </c>
      <c r="G70" s="558"/>
      <c r="H70" s="423"/>
      <c r="I70" s="421"/>
      <c r="J70" s="423"/>
      <c r="K70" s="424"/>
      <c r="L70" s="421"/>
    </row>
    <row r="71" spans="1:12">
      <c r="A71" s="528" t="s">
        <v>442</v>
      </c>
      <c r="B71" s="424"/>
      <c r="C71" s="424"/>
      <c r="D71" s="424"/>
      <c r="E71" s="424"/>
      <c r="F71" s="558">
        <f t="shared" si="9"/>
        <v>0</v>
      </c>
      <c r="G71" s="558"/>
      <c r="H71" s="423"/>
      <c r="I71" s="421"/>
      <c r="J71" s="423"/>
      <c r="K71" s="424"/>
      <c r="L71" s="421"/>
    </row>
    <row r="72" spans="1:12" ht="15.75" thickBot="1">
      <c r="A72" s="529" t="s">
        <v>444</v>
      </c>
      <c r="B72" s="424"/>
      <c r="C72" s="560">
        <v>2.1879163811605165</v>
      </c>
      <c r="D72" s="424"/>
      <c r="E72" s="424"/>
      <c r="F72" s="558">
        <f>F35/(259.4/244.7)</f>
        <v>0.98710131071703933</v>
      </c>
      <c r="G72" s="558"/>
      <c r="H72" s="423"/>
      <c r="I72" s="533">
        <f>F72-D72</f>
        <v>0.98710131071703933</v>
      </c>
      <c r="J72" s="534"/>
      <c r="K72" s="424"/>
      <c r="L72" s="421"/>
    </row>
    <row r="73" spans="1:12" ht="15.75" thickTop="1">
      <c r="A73" s="529" t="s">
        <v>442</v>
      </c>
      <c r="B73" s="424"/>
      <c r="C73" s="424"/>
      <c r="D73" s="424"/>
      <c r="E73" s="424"/>
      <c r="F73" s="424"/>
      <c r="G73" s="424"/>
      <c r="H73" s="550">
        <f>F73-B73</f>
        <v>0</v>
      </c>
      <c r="I73" s="421"/>
      <c r="J73" s="423"/>
      <c r="K73" s="424"/>
      <c r="L73" s="421"/>
    </row>
    <row r="74" spans="1:12" ht="15.75" thickBot="1">
      <c r="A74" s="561" t="s">
        <v>445</v>
      </c>
      <c r="B74" s="467"/>
      <c r="C74" s="467"/>
      <c r="D74" s="467"/>
      <c r="E74" s="467"/>
      <c r="F74" s="467"/>
      <c r="G74" s="467"/>
      <c r="H74" s="469"/>
      <c r="I74" s="471"/>
      <c r="J74" s="469"/>
      <c r="K74" s="467"/>
      <c r="L74" s="471"/>
    </row>
    <row r="75" spans="1:12">
      <c r="A75" s="423"/>
      <c r="B75" s="424"/>
      <c r="C75" s="424"/>
      <c r="D75" s="424"/>
      <c r="E75" s="424"/>
      <c r="F75" s="424"/>
      <c r="G75" s="424"/>
      <c r="H75" s="424"/>
      <c r="I75" s="424"/>
      <c r="J75" s="424"/>
      <c r="K75" s="424"/>
      <c r="L75" s="421"/>
    </row>
    <row r="76" spans="1:12" ht="15.75" thickBot="1">
      <c r="A76" s="423"/>
      <c r="B76" s="424"/>
      <c r="C76" s="424"/>
      <c r="D76" s="424"/>
      <c r="E76" s="424"/>
      <c r="F76" s="424"/>
      <c r="G76" s="424"/>
      <c r="H76" s="424"/>
      <c r="I76" s="424"/>
      <c r="J76" s="424"/>
      <c r="K76" s="424"/>
      <c r="L76" s="421"/>
    </row>
    <row r="77" spans="1:12">
      <c r="A77" s="562" t="s">
        <v>119</v>
      </c>
      <c r="B77" s="526"/>
      <c r="C77" s="526"/>
      <c r="D77" s="563">
        <f>C72</f>
        <v>2.1879163811605165</v>
      </c>
      <c r="E77" s="424"/>
      <c r="F77" s="424" t="s">
        <v>461</v>
      </c>
      <c r="G77" s="424"/>
      <c r="H77" s="424"/>
      <c r="I77" s="424"/>
      <c r="J77" s="424"/>
      <c r="K77" s="424"/>
      <c r="L77" s="421"/>
    </row>
    <row r="78" spans="1:12">
      <c r="A78" s="423"/>
      <c r="B78" s="424"/>
      <c r="C78" s="424"/>
      <c r="D78" s="421"/>
      <c r="E78" s="424"/>
      <c r="F78" s="424"/>
      <c r="G78" s="424"/>
      <c r="H78" s="424"/>
      <c r="I78" s="424"/>
      <c r="J78" s="424"/>
      <c r="K78" s="424"/>
      <c r="L78" s="421"/>
    </row>
    <row r="79" spans="1:12">
      <c r="A79" s="423" t="s">
        <v>120</v>
      </c>
      <c r="B79" s="631" t="s">
        <v>498</v>
      </c>
      <c r="C79" s="633">
        <f>-'FD details'!S6/(259.4/244.7)</f>
        <v>-0.3773323053199692</v>
      </c>
      <c r="D79" s="421"/>
      <c r="E79" s="424"/>
      <c r="F79" s="629" t="s">
        <v>501</v>
      </c>
      <c r="G79" s="424"/>
      <c r="H79" s="424"/>
      <c r="I79" s="424"/>
      <c r="J79" s="424"/>
      <c r="K79" s="424"/>
      <c r="L79" s="421"/>
    </row>
    <row r="80" spans="1:12">
      <c r="A80" s="564" t="s">
        <v>121</v>
      </c>
      <c r="B80" s="424"/>
      <c r="C80" s="606">
        <f>-K57-K46-K60</f>
        <v>-1.8251008481110256</v>
      </c>
      <c r="D80" s="421"/>
      <c r="E80" s="424"/>
      <c r="F80" s="424"/>
      <c r="G80" s="424"/>
      <c r="H80" s="424"/>
      <c r="I80" s="424"/>
      <c r="J80" s="424"/>
      <c r="K80" s="424"/>
      <c r="L80" s="421"/>
    </row>
    <row r="81" spans="1:12">
      <c r="A81" s="564" t="s">
        <v>122</v>
      </c>
      <c r="B81" s="424"/>
      <c r="C81" s="559">
        <f>-'FD details'!P7/(259.4/244.7)</f>
        <v>9.4333076329992299E-2</v>
      </c>
      <c r="D81" s="421"/>
      <c r="E81" s="424"/>
      <c r="F81" s="424"/>
      <c r="G81" s="424"/>
      <c r="H81" s="424"/>
      <c r="I81" s="424"/>
      <c r="J81" s="424"/>
      <c r="K81" s="424"/>
      <c r="L81" s="421"/>
    </row>
    <row r="82" spans="1:12">
      <c r="A82" s="423"/>
      <c r="B82" s="424"/>
      <c r="C82" s="424"/>
      <c r="D82" s="580">
        <f>SUM(C79:C81)</f>
        <v>-2.1081000771010023</v>
      </c>
      <c r="E82" s="424"/>
      <c r="F82" s="424" t="s">
        <v>475</v>
      </c>
      <c r="G82" s="424"/>
      <c r="H82" s="424"/>
      <c r="I82" s="424"/>
      <c r="J82" s="424"/>
      <c r="K82" s="424"/>
      <c r="L82" s="421"/>
    </row>
    <row r="83" spans="1:12" ht="15.75" thickBot="1">
      <c r="A83" s="423"/>
      <c r="B83" s="424"/>
      <c r="C83" s="424"/>
      <c r="D83" s="547">
        <f>SUM(D77:D82)</f>
        <v>7.981630405951412E-2</v>
      </c>
      <c r="E83" s="424"/>
      <c r="F83" s="424" t="s">
        <v>476</v>
      </c>
      <c r="G83" s="424"/>
      <c r="H83" s="424"/>
      <c r="I83" s="424"/>
      <c r="J83" s="424"/>
      <c r="K83" s="424"/>
      <c r="L83" s="421"/>
    </row>
    <row r="84" spans="1:12" ht="15.75" thickTop="1">
      <c r="A84" s="423"/>
      <c r="B84" s="424"/>
      <c r="C84" s="424"/>
      <c r="D84" s="421"/>
      <c r="E84" s="424"/>
      <c r="F84" s="424"/>
      <c r="G84" s="424"/>
      <c r="H84" s="424"/>
      <c r="I84" s="424"/>
      <c r="J84" s="424"/>
      <c r="K84" s="424"/>
      <c r="L84" s="421"/>
    </row>
    <row r="85" spans="1:12">
      <c r="A85" s="423" t="s">
        <v>123</v>
      </c>
      <c r="B85" s="424"/>
      <c r="C85" s="424"/>
      <c r="D85" s="421"/>
      <c r="E85" s="424"/>
      <c r="F85" s="424"/>
      <c r="G85" s="424"/>
      <c r="H85" s="424"/>
      <c r="I85" s="424"/>
      <c r="J85" s="424"/>
      <c r="K85" s="424"/>
      <c r="L85" s="421"/>
    </row>
    <row r="86" spans="1:12">
      <c r="A86" s="423"/>
      <c r="B86" s="424" t="s">
        <v>124</v>
      </c>
      <c r="C86" s="424"/>
      <c r="D86" s="421">
        <v>0.8</v>
      </c>
      <c r="E86" s="424"/>
      <c r="F86" s="424"/>
      <c r="G86" s="424"/>
      <c r="H86" s="424"/>
      <c r="I86" s="424"/>
      <c r="J86" s="424"/>
      <c r="K86" s="424"/>
      <c r="L86" s="421"/>
    </row>
    <row r="87" spans="1:12">
      <c r="A87" s="423"/>
      <c r="B87" s="424" t="s">
        <v>125</v>
      </c>
      <c r="C87" s="424"/>
      <c r="D87" s="421">
        <v>-0.8</v>
      </c>
      <c r="E87" s="424"/>
      <c r="F87" s="424"/>
      <c r="G87" s="424"/>
      <c r="H87" s="424"/>
      <c r="I87" s="424"/>
      <c r="J87" s="424"/>
      <c r="K87" s="424"/>
      <c r="L87" s="421"/>
    </row>
    <row r="88" spans="1:12">
      <c r="A88" s="423"/>
      <c r="B88" s="424"/>
      <c r="C88" s="424"/>
      <c r="D88" s="421"/>
      <c r="E88" s="424"/>
      <c r="F88" s="424"/>
      <c r="G88" s="424"/>
      <c r="H88" s="424"/>
      <c r="I88" s="424"/>
      <c r="J88" s="424"/>
      <c r="K88" s="424"/>
      <c r="L88" s="421"/>
    </row>
    <row r="89" spans="1:12" ht="15.75" thickBot="1">
      <c r="A89" s="423"/>
      <c r="B89" s="424"/>
      <c r="C89" s="424"/>
      <c r="D89" s="565">
        <f>SUM(D86:D88)</f>
        <v>0</v>
      </c>
      <c r="E89" s="424"/>
      <c r="F89" s="424"/>
      <c r="G89" s="424"/>
      <c r="H89" s="424"/>
      <c r="I89" s="424"/>
      <c r="J89" s="424"/>
      <c r="K89" s="424"/>
      <c r="L89" s="421"/>
    </row>
    <row r="90" spans="1:12" ht="16.5" thickTop="1" thickBot="1">
      <c r="A90" s="469"/>
      <c r="B90" s="467"/>
      <c r="C90" s="467"/>
      <c r="D90" s="471"/>
      <c r="E90" s="467"/>
      <c r="F90" s="467"/>
      <c r="G90" s="467"/>
      <c r="H90" s="467"/>
      <c r="I90" s="467"/>
      <c r="J90" s="467"/>
      <c r="K90" s="467"/>
      <c r="L90" s="471"/>
    </row>
  </sheetData>
  <mergeCells count="2">
    <mergeCell ref="B2:D2"/>
    <mergeCell ref="N2:O2"/>
  </mergeCells>
  <pageMargins left="0.7" right="0.7" top="0.75" bottom="0.75" header="0.3" footer="0.3"/>
  <pageSetup paperSize="9" scale="52" fitToHeight="0" orientation="landscape" r:id="rId1"/>
  <rowBreaks count="1" manualBreakCount="1">
    <brk id="39" max="16383" man="1"/>
  </row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theme="0" tint="-0.249977111117893"/>
    <pageSetUpPr fitToPage="1"/>
  </sheetPr>
  <dimension ref="A1:O90"/>
  <sheetViews>
    <sheetView view="pageBreakPreview" topLeftCell="A34" zoomScale="60" zoomScaleNormal="100" workbookViewId="0">
      <selection activeCell="D83" sqref="D83"/>
    </sheetView>
  </sheetViews>
  <sheetFormatPr defaultRowHeight="15"/>
  <cols>
    <col min="1" max="1" width="66.875" style="400" customWidth="1"/>
    <col min="2" max="2" width="9" style="400"/>
    <col min="3" max="3" width="11.875" style="400" customWidth="1"/>
    <col min="4" max="4" width="11.75" style="400" customWidth="1"/>
    <col min="5" max="5" width="3.375" style="400" customWidth="1"/>
    <col min="6" max="7" width="11.125" style="400" customWidth="1"/>
    <col min="8" max="8" width="20.25" style="400" bestFit="1" customWidth="1"/>
    <col min="9" max="11" width="9.625" style="400" customWidth="1"/>
    <col min="12" max="12" width="10.25" style="400" customWidth="1"/>
    <col min="13" max="16384" width="9" style="400"/>
  </cols>
  <sheetData>
    <row r="1" spans="1:13" ht="15.75" thickBot="1"/>
    <row r="2" spans="1:13" ht="15.75" thickBot="1">
      <c r="A2" s="516" t="s">
        <v>100</v>
      </c>
      <c r="B2" s="672" t="s">
        <v>412</v>
      </c>
      <c r="C2" s="672"/>
      <c r="D2" s="673"/>
    </row>
    <row r="3" spans="1:13" ht="39" thickBot="1">
      <c r="A3" s="483" t="s">
        <v>417</v>
      </c>
      <c r="B3" s="566" t="s">
        <v>447</v>
      </c>
      <c r="C3" s="566" t="s">
        <v>448</v>
      </c>
      <c r="D3" s="567" t="s">
        <v>462</v>
      </c>
      <c r="F3" s="520" t="s">
        <v>450</v>
      </c>
      <c r="G3" s="608" t="s">
        <v>486</v>
      </c>
      <c r="I3" s="521" t="s">
        <v>451</v>
      </c>
      <c r="J3" s="522" t="s">
        <v>452</v>
      </c>
      <c r="K3" s="521" t="s">
        <v>453</v>
      </c>
      <c r="L3" s="523" t="s">
        <v>454</v>
      </c>
      <c r="M3" s="522" t="s">
        <v>455</v>
      </c>
    </row>
    <row r="4" spans="1:13">
      <c r="A4" s="568"/>
      <c r="B4" s="488" t="s">
        <v>456</v>
      </c>
      <c r="C4" s="424">
        <f>'FD details'!C7</f>
        <v>110</v>
      </c>
      <c r="D4" s="569">
        <f>'FD details'!H7</f>
        <v>8.2958724969350278E-2</v>
      </c>
      <c r="F4" s="422"/>
      <c r="G4" s="422"/>
      <c r="I4" s="423"/>
      <c r="J4" s="421"/>
      <c r="K4" s="423"/>
      <c r="L4" s="424"/>
      <c r="M4" s="421"/>
    </row>
    <row r="5" spans="1:13">
      <c r="A5" s="528" t="s">
        <v>418</v>
      </c>
      <c r="B5" s="488"/>
      <c r="C5" s="424"/>
      <c r="D5" s="421"/>
      <c r="F5" s="422"/>
      <c r="G5" s="422"/>
      <c r="I5" s="423"/>
      <c r="J5" s="421"/>
      <c r="K5" s="423"/>
      <c r="L5" s="424"/>
      <c r="M5" s="421"/>
    </row>
    <row r="6" spans="1:13">
      <c r="A6" s="529" t="s">
        <v>420</v>
      </c>
      <c r="B6" s="493">
        <v>15.224897007921113</v>
      </c>
      <c r="C6" s="530">
        <f>(B6/$C$4)*100</f>
        <v>13.840815461746466</v>
      </c>
      <c r="D6" s="531">
        <f>C6*(1+$D$4)</f>
        <v>14.989031864989022</v>
      </c>
      <c r="F6" s="448">
        <v>20.923999999999999</v>
      </c>
      <c r="G6" s="609">
        <f>F6-0.390493-0.525408</f>
        <v>20.008099000000001</v>
      </c>
      <c r="I6" s="532">
        <f>F6-D6</f>
        <v>5.934968135010978</v>
      </c>
      <c r="J6" s="533">
        <f>I6*0.2</f>
        <v>1.1869936270021957</v>
      </c>
      <c r="K6" s="534">
        <f>J6</f>
        <v>1.1869936270021957</v>
      </c>
      <c r="L6" s="424"/>
      <c r="M6" s="421"/>
    </row>
    <row r="7" spans="1:13">
      <c r="A7" s="529"/>
      <c r="B7" s="495"/>
      <c r="C7" s="424"/>
      <c r="D7" s="421"/>
      <c r="F7" s="422"/>
      <c r="G7" s="422"/>
      <c r="I7" s="532"/>
      <c r="J7" s="421"/>
      <c r="K7" s="423"/>
      <c r="L7" s="424"/>
      <c r="M7" s="421"/>
    </row>
    <row r="8" spans="1:13">
      <c r="A8" s="528" t="s">
        <v>421</v>
      </c>
      <c r="B8" s="495"/>
      <c r="C8" s="424"/>
      <c r="D8" s="421"/>
      <c r="F8" s="422"/>
      <c r="G8" s="422"/>
      <c r="I8" s="532"/>
      <c r="J8" s="421"/>
      <c r="K8" s="423"/>
      <c r="L8" s="424"/>
      <c r="M8" s="421"/>
    </row>
    <row r="9" spans="1:13">
      <c r="A9" s="529" t="s">
        <v>422</v>
      </c>
      <c r="B9" s="493">
        <v>20.087519308195464</v>
      </c>
      <c r="C9" s="530">
        <f>(B9/$C$4)*100</f>
        <v>18.261381189268604</v>
      </c>
      <c r="D9" s="531">
        <f t="shared" ref="D9:D16" si="0">C9*(1+$D$4)</f>
        <v>19.776322088909605</v>
      </c>
      <c r="F9" s="422">
        <f>19.832-0.375</f>
        <v>19.457000000000001</v>
      </c>
      <c r="G9" s="422">
        <f>F9+0.525408</f>
        <v>19.982408</v>
      </c>
      <c r="I9" s="532">
        <f>F9-D9</f>
        <v>-0.31932208890960467</v>
      </c>
      <c r="J9" s="533">
        <f t="shared" ref="J9:J10" si="1">I9*0.2</f>
        <v>-6.3864417781920937E-2</v>
      </c>
      <c r="K9" s="534"/>
      <c r="L9" s="424">
        <v>-0.1</v>
      </c>
      <c r="M9" s="421"/>
    </row>
    <row r="10" spans="1:13">
      <c r="A10" s="529" t="s">
        <v>423</v>
      </c>
      <c r="B10" s="497">
        <v>0</v>
      </c>
      <c r="C10" s="530">
        <f t="shared" ref="C10:C16" si="2">(B10/$C$4)*100</f>
        <v>0</v>
      </c>
      <c r="D10" s="531">
        <f t="shared" si="0"/>
        <v>0</v>
      </c>
      <c r="F10" s="448">
        <v>0.375</v>
      </c>
      <c r="G10" s="448">
        <f t="shared" ref="G10:G24" si="3">F10</f>
        <v>0.375</v>
      </c>
      <c r="I10" s="532">
        <f>F10-D10</f>
        <v>0.375</v>
      </c>
      <c r="J10" s="533">
        <f t="shared" si="1"/>
        <v>7.5000000000000011E-2</v>
      </c>
      <c r="K10" s="534"/>
      <c r="L10" s="424"/>
      <c r="M10" s="536">
        <f>J10</f>
        <v>7.5000000000000011E-2</v>
      </c>
    </row>
    <row r="11" spans="1:13">
      <c r="A11" s="537" t="s">
        <v>424</v>
      </c>
      <c r="B11" s="497">
        <v>0</v>
      </c>
      <c r="C11" s="530">
        <f t="shared" si="2"/>
        <v>0</v>
      </c>
      <c r="D11" s="531">
        <f t="shared" si="0"/>
        <v>0</v>
      </c>
      <c r="F11" s="422"/>
      <c r="G11" s="422">
        <f t="shared" si="3"/>
        <v>0</v>
      </c>
      <c r="I11" s="532"/>
      <c r="J11" s="421"/>
      <c r="K11" s="423"/>
      <c r="L11" s="424"/>
      <c r="M11" s="421"/>
    </row>
    <row r="12" spans="1:13">
      <c r="A12" s="537" t="s">
        <v>425</v>
      </c>
      <c r="B12" s="497">
        <v>-5.0241265043924512</v>
      </c>
      <c r="C12" s="530">
        <f t="shared" si="2"/>
        <v>-4.5673877312658648</v>
      </c>
      <c r="D12" s="531">
        <f t="shared" si="0"/>
        <v>-4.9462923938923344</v>
      </c>
      <c r="F12" s="422"/>
      <c r="G12" s="422">
        <f t="shared" si="3"/>
        <v>0</v>
      </c>
      <c r="I12" s="532">
        <f>F12-D12</f>
        <v>4.9462923938923344</v>
      </c>
      <c r="J12" s="533">
        <f>I12*0.2</f>
        <v>0.98925847877846695</v>
      </c>
      <c r="K12" s="534">
        <f>J12</f>
        <v>0.98925847877846695</v>
      </c>
      <c r="L12" s="424"/>
      <c r="M12" s="421"/>
    </row>
    <row r="13" spans="1:13">
      <c r="A13" s="529" t="s">
        <v>426</v>
      </c>
      <c r="B13" s="493">
        <v>0</v>
      </c>
      <c r="C13" s="530">
        <f t="shared" si="2"/>
        <v>0</v>
      </c>
      <c r="D13" s="531">
        <f t="shared" si="0"/>
        <v>0</v>
      </c>
      <c r="F13" s="422"/>
      <c r="G13" s="422">
        <f t="shared" si="3"/>
        <v>0</v>
      </c>
      <c r="I13" s="532"/>
      <c r="J13" s="421"/>
      <c r="K13" s="423"/>
      <c r="L13" s="424"/>
      <c r="M13" s="421"/>
    </row>
    <row r="14" spans="1:13">
      <c r="A14" s="537" t="s">
        <v>427</v>
      </c>
      <c r="B14" s="497">
        <v>1.3637653570992001</v>
      </c>
      <c r="C14" s="530">
        <f t="shared" si="2"/>
        <v>1.2397866882720001</v>
      </c>
      <c r="D14" s="531">
        <f t="shared" si="0"/>
        <v>1.3426378111650186</v>
      </c>
      <c r="F14" s="448">
        <v>1.1739999999999999</v>
      </c>
      <c r="G14" s="448">
        <f t="shared" si="3"/>
        <v>1.1739999999999999</v>
      </c>
      <c r="I14" s="532">
        <f>F14-D14</f>
        <v>-0.16863781116501864</v>
      </c>
      <c r="J14" s="533">
        <f>I14*0.2</f>
        <v>-3.372756223300373E-2</v>
      </c>
      <c r="K14" s="534"/>
      <c r="L14" s="424"/>
      <c r="M14" s="536">
        <f>J14</f>
        <v>-3.372756223300373E-2</v>
      </c>
    </row>
    <row r="15" spans="1:13">
      <c r="A15" s="537" t="s">
        <v>428</v>
      </c>
      <c r="B15" s="497">
        <v>0</v>
      </c>
      <c r="C15" s="530">
        <f t="shared" si="2"/>
        <v>0</v>
      </c>
      <c r="D15" s="531">
        <f t="shared" si="0"/>
        <v>0</v>
      </c>
      <c r="F15" s="422"/>
      <c r="G15" s="422">
        <f t="shared" si="3"/>
        <v>0</v>
      </c>
      <c r="I15" s="532"/>
      <c r="J15" s="421"/>
      <c r="K15" s="423"/>
      <c r="L15" s="424"/>
      <c r="M15" s="421"/>
    </row>
    <row r="16" spans="1:13">
      <c r="A16" s="537" t="s">
        <v>429</v>
      </c>
      <c r="B16" s="497">
        <v>2.3095083845658047</v>
      </c>
      <c r="C16" s="530">
        <f t="shared" si="2"/>
        <v>2.0995530768780042</v>
      </c>
      <c r="D16" s="531">
        <f t="shared" si="0"/>
        <v>2.2737293231412794</v>
      </c>
      <c r="F16" s="422"/>
      <c r="G16" s="422">
        <f t="shared" si="3"/>
        <v>0</v>
      </c>
      <c r="I16" s="532">
        <f>F16-D16</f>
        <v>-2.2737293231412794</v>
      </c>
      <c r="J16" s="533">
        <f>I16*0.2</f>
        <v>-0.45474586462825589</v>
      </c>
      <c r="K16" s="534">
        <f>J16</f>
        <v>-0.45474586462825589</v>
      </c>
      <c r="L16" s="424"/>
      <c r="M16" s="421"/>
    </row>
    <row r="17" spans="1:13">
      <c r="A17" s="529" t="s">
        <v>430</v>
      </c>
      <c r="B17" s="500">
        <v>18.736666545468019</v>
      </c>
      <c r="C17" s="538">
        <f>SUM(C9:C16)</f>
        <v>17.033333223152745</v>
      </c>
      <c r="D17" s="539">
        <f>SUM(D9:D16)</f>
        <v>18.446396829323568</v>
      </c>
      <c r="F17" s="570">
        <f>SUM(F9:F16)</f>
        <v>21.006</v>
      </c>
      <c r="G17" s="570">
        <f>SUM(G9:G16)</f>
        <v>21.531407999999999</v>
      </c>
      <c r="I17" s="541">
        <f>F17-D17</f>
        <v>2.5596031706764322</v>
      </c>
      <c r="J17" s="421"/>
      <c r="K17" s="423"/>
      <c r="L17" s="424"/>
      <c r="M17" s="421"/>
    </row>
    <row r="18" spans="1:13">
      <c r="A18" s="529"/>
      <c r="B18" s="495"/>
      <c r="C18" s="424"/>
      <c r="D18" s="421"/>
      <c r="F18" s="422"/>
      <c r="G18" s="422">
        <f t="shared" si="3"/>
        <v>0</v>
      </c>
      <c r="I18" s="532"/>
      <c r="J18" s="421"/>
      <c r="K18" s="423"/>
      <c r="L18" s="424"/>
      <c r="M18" s="421"/>
    </row>
    <row r="19" spans="1:13">
      <c r="A19" s="528" t="s">
        <v>431</v>
      </c>
      <c r="B19" s="495"/>
      <c r="C19" s="424"/>
      <c r="D19" s="421"/>
      <c r="F19" s="422"/>
      <c r="G19" s="422">
        <f t="shared" si="3"/>
        <v>0</v>
      </c>
      <c r="I19" s="532"/>
      <c r="J19" s="421"/>
      <c r="K19" s="423"/>
      <c r="L19" s="424"/>
      <c r="M19" s="421"/>
    </row>
    <row r="20" spans="1:13">
      <c r="A20" s="529" t="s">
        <v>432</v>
      </c>
      <c r="B20" s="497">
        <v>-20.469650025399893</v>
      </c>
      <c r="C20" s="530">
        <f t="shared" ref="C20:C24" si="4">(B20/$C$4)*100</f>
        <v>-18.608772750363539</v>
      </c>
      <c r="D20" s="531">
        <f t="shared" ref="D20:D24" si="5">C20*(1+$D$4)</f>
        <v>-20.152532810978087</v>
      </c>
      <c r="F20" s="448">
        <f>-24.454+0.313</f>
        <v>-24.141000000000002</v>
      </c>
      <c r="G20" s="448">
        <f t="shared" si="3"/>
        <v>-24.141000000000002</v>
      </c>
      <c r="I20" s="532">
        <f>F20-D20</f>
        <v>-3.9884671890219145</v>
      </c>
      <c r="J20" s="533">
        <f>I20*0.2</f>
        <v>-0.79769343780438295</v>
      </c>
      <c r="K20" s="534"/>
      <c r="L20" s="424">
        <v>-0.8</v>
      </c>
      <c r="M20" s="421"/>
    </row>
    <row r="21" spans="1:13" hidden="1">
      <c r="A21" s="529" t="s">
        <v>433</v>
      </c>
      <c r="B21" s="497">
        <v>0</v>
      </c>
      <c r="C21" s="530">
        <f t="shared" si="4"/>
        <v>0</v>
      </c>
      <c r="D21" s="531">
        <f t="shared" si="5"/>
        <v>0</v>
      </c>
      <c r="F21" s="448"/>
      <c r="G21" s="448">
        <f t="shared" si="3"/>
        <v>0</v>
      </c>
      <c r="I21" s="532">
        <f>F21-D21</f>
        <v>0</v>
      </c>
      <c r="J21" s="421"/>
      <c r="K21" s="423"/>
      <c r="L21" s="424"/>
      <c r="M21" s="421"/>
    </row>
    <row r="22" spans="1:13">
      <c r="A22" s="529" t="s">
        <v>434</v>
      </c>
      <c r="B22" s="497">
        <v>-0.4545884523664</v>
      </c>
      <c r="C22" s="530">
        <f t="shared" si="4"/>
        <v>-0.41326222942400004</v>
      </c>
      <c r="D22" s="531">
        <f t="shared" si="5"/>
        <v>-0.44754593705500617</v>
      </c>
      <c r="F22" s="448">
        <v>-0.314</v>
      </c>
      <c r="G22" s="448">
        <f t="shared" si="3"/>
        <v>-0.314</v>
      </c>
      <c r="I22" s="532">
        <f>F22-D22</f>
        <v>0.13354593705500617</v>
      </c>
      <c r="J22" s="533">
        <f>I22*0.2</f>
        <v>2.6709187411001235E-2</v>
      </c>
      <c r="K22" s="534"/>
      <c r="L22" s="424"/>
      <c r="M22" s="536">
        <f>J22</f>
        <v>2.6709187411001235E-2</v>
      </c>
    </row>
    <row r="23" spans="1:13">
      <c r="A23" s="537" t="s">
        <v>435</v>
      </c>
      <c r="B23" s="497">
        <v>-0.95543725182897177</v>
      </c>
      <c r="C23" s="530">
        <f t="shared" si="4"/>
        <v>-0.86857931984451986</v>
      </c>
      <c r="D23" s="531">
        <f t="shared" si="5"/>
        <v>-0.94063555275356658</v>
      </c>
      <c r="F23" s="448">
        <v>-1.2</v>
      </c>
      <c r="G23" s="448">
        <f t="shared" si="3"/>
        <v>-1.2</v>
      </c>
      <c r="I23" s="532">
        <f>F23-D23</f>
        <v>-0.25936444724643337</v>
      </c>
      <c r="J23" s="533">
        <f>I23*0.2</f>
        <v>-5.1872889449286676E-2</v>
      </c>
      <c r="K23" s="534"/>
      <c r="L23" s="424">
        <v>-0.1</v>
      </c>
      <c r="M23" s="421"/>
    </row>
    <row r="24" spans="1:13">
      <c r="A24" s="537" t="s">
        <v>436</v>
      </c>
      <c r="B24" s="497">
        <v>0</v>
      </c>
      <c r="C24" s="530">
        <f t="shared" si="4"/>
        <v>0</v>
      </c>
      <c r="D24" s="531">
        <f t="shared" si="5"/>
        <v>0</v>
      </c>
      <c r="F24" s="422"/>
      <c r="G24" s="422">
        <f t="shared" si="3"/>
        <v>0</v>
      </c>
      <c r="I24" s="532"/>
      <c r="J24" s="421"/>
      <c r="K24" s="423"/>
      <c r="L24" s="424"/>
      <c r="M24" s="421"/>
    </row>
    <row r="25" spans="1:13">
      <c r="A25" s="529" t="s">
        <v>437</v>
      </c>
      <c r="B25" s="500">
        <v>-21.879675729595267</v>
      </c>
      <c r="C25" s="538">
        <f>SUM(C20:C24)</f>
        <v>-19.890614299632059</v>
      </c>
      <c r="D25" s="539">
        <f>SUM(D20:D24)</f>
        <v>-21.540714300786661</v>
      </c>
      <c r="F25" s="570">
        <f>SUM(F20:F24)</f>
        <v>-25.655000000000001</v>
      </c>
      <c r="G25" s="570">
        <f>SUM(G20:G24)</f>
        <v>-25.655000000000001</v>
      </c>
      <c r="I25" s="541">
        <f>F25-D25</f>
        <v>-4.1142856992133403</v>
      </c>
      <c r="J25" s="421"/>
      <c r="K25" s="542">
        <f>SUM(K6:K24)</f>
        <v>1.7215062411524069</v>
      </c>
      <c r="L25" s="543">
        <f t="shared" ref="L25:M25" si="6">SUM(L6:L24)</f>
        <v>-1</v>
      </c>
      <c r="M25" s="544">
        <f t="shared" si="6"/>
        <v>6.7981625177997523E-2</v>
      </c>
    </row>
    <row r="26" spans="1:13">
      <c r="A26" s="529"/>
      <c r="B26" s="495"/>
      <c r="C26" s="424"/>
      <c r="D26" s="421"/>
      <c r="F26" s="422"/>
      <c r="G26" s="422"/>
      <c r="I26" s="532"/>
      <c r="J26" s="421"/>
      <c r="K26" s="423"/>
      <c r="L26" s="424"/>
      <c r="M26" s="421"/>
    </row>
    <row r="27" spans="1:13">
      <c r="A27" s="528" t="s">
        <v>438</v>
      </c>
      <c r="B27" s="495"/>
      <c r="C27" s="424"/>
      <c r="D27" s="421"/>
      <c r="F27" s="422"/>
      <c r="G27" s="422"/>
      <c r="I27" s="532"/>
      <c r="J27" s="421"/>
      <c r="K27" s="423"/>
      <c r="L27" s="424"/>
      <c r="M27" s="421"/>
    </row>
    <row r="28" spans="1:13">
      <c r="A28" s="529" t="s">
        <v>439</v>
      </c>
      <c r="B28" s="493">
        <v>12.081887823793867</v>
      </c>
      <c r="C28" s="530">
        <f>(B28/$C$4)*100</f>
        <v>10.983534385267152</v>
      </c>
      <c r="D28" s="531">
        <f t="shared" ref="D28:D29" si="7">C28*(1+$D$4)</f>
        <v>11.894714393525931</v>
      </c>
      <c r="F28" s="571">
        <f>F6+F17+F25</f>
        <v>16.274999999999999</v>
      </c>
      <c r="G28" s="571">
        <f>G6+G17+G25</f>
        <v>15.884506999999999</v>
      </c>
      <c r="I28" s="532">
        <f>F28-D28</f>
        <v>4.3802856064740681</v>
      </c>
      <c r="J28" s="421"/>
      <c r="K28" s="423"/>
      <c r="L28" s="424"/>
      <c r="M28" s="421"/>
    </row>
    <row r="29" spans="1:13">
      <c r="A29" s="529" t="s">
        <v>440</v>
      </c>
      <c r="B29" s="493">
        <v>0</v>
      </c>
      <c r="C29" s="530">
        <f>(B29/$C$4)*100</f>
        <v>0</v>
      </c>
      <c r="D29" s="531">
        <f t="shared" si="7"/>
        <v>0</v>
      </c>
      <c r="F29" s="422"/>
      <c r="G29" s="422"/>
      <c r="I29" s="532"/>
      <c r="J29" s="421"/>
      <c r="K29" s="423"/>
      <c r="L29" s="424"/>
      <c r="M29" s="421"/>
    </row>
    <row r="30" spans="1:13">
      <c r="A30" s="529" t="s">
        <v>441</v>
      </c>
      <c r="B30" s="500">
        <v>12.081887823793867</v>
      </c>
      <c r="C30" s="538">
        <f>SUM(C28:C29)</f>
        <v>10.983534385267152</v>
      </c>
      <c r="D30" s="539">
        <f>SUM(D28:D29)</f>
        <v>11.894714393525931</v>
      </c>
      <c r="F30" s="570">
        <f>SUM(F28:F29)</f>
        <v>16.274999999999999</v>
      </c>
      <c r="G30" s="570">
        <f>SUM(G28:G29)</f>
        <v>15.884506999999999</v>
      </c>
      <c r="I30" s="541">
        <f>F30-D30</f>
        <v>4.3802856064740681</v>
      </c>
      <c r="J30" s="421"/>
      <c r="K30" s="423"/>
      <c r="L30" s="424"/>
      <c r="M30" s="421"/>
    </row>
    <row r="31" spans="1:13">
      <c r="A31" s="529"/>
      <c r="B31" s="493"/>
      <c r="C31" s="424"/>
      <c r="D31" s="421"/>
      <c r="F31" s="422"/>
      <c r="G31" s="422"/>
      <c r="I31" s="532"/>
      <c r="J31" s="421"/>
      <c r="K31" s="423"/>
      <c r="L31" s="424"/>
      <c r="M31" s="421"/>
    </row>
    <row r="32" spans="1:13">
      <c r="A32" s="528" t="s">
        <v>442</v>
      </c>
      <c r="B32" s="493"/>
      <c r="C32" s="424"/>
      <c r="D32" s="421"/>
      <c r="F32" s="422"/>
      <c r="G32" s="422"/>
      <c r="I32" s="423"/>
      <c r="J32" s="421"/>
      <c r="K32" s="423"/>
      <c r="L32" s="424"/>
      <c r="M32" s="421"/>
    </row>
    <row r="33" spans="1:13">
      <c r="A33" s="529" t="s">
        <v>444</v>
      </c>
      <c r="B33" s="502">
        <v>0.2</v>
      </c>
      <c r="C33" s="424"/>
      <c r="D33" s="421"/>
      <c r="F33" s="422"/>
      <c r="G33" s="422"/>
      <c r="I33" s="423"/>
      <c r="J33" s="421"/>
      <c r="K33" s="423"/>
      <c r="L33" s="424"/>
      <c r="M33" s="421"/>
    </row>
    <row r="34" spans="1:13" ht="15.75" thickBot="1">
      <c r="A34" s="529" t="s">
        <v>442</v>
      </c>
      <c r="B34" s="504">
        <v>2.4163775647587737</v>
      </c>
      <c r="C34" s="546">
        <f>C30*0.2</f>
        <v>2.1967068770534306</v>
      </c>
      <c r="D34" s="547">
        <f>D30*0.2</f>
        <v>2.3789428787051863</v>
      </c>
      <c r="E34" s="401"/>
      <c r="F34" s="572">
        <f>F30*0.2</f>
        <v>3.2549999999999999</v>
      </c>
      <c r="G34" s="572">
        <f>G30*0.2</f>
        <v>3.1769014000000002</v>
      </c>
      <c r="I34" s="423"/>
      <c r="J34" s="533">
        <f>F34-D34</f>
        <v>0.87605712129481361</v>
      </c>
      <c r="K34" s="534"/>
      <c r="L34" s="424"/>
      <c r="M34" s="421"/>
    </row>
    <row r="35" spans="1:13" ht="15.75" thickTop="1">
      <c r="A35" s="529" t="s">
        <v>445</v>
      </c>
      <c r="B35" s="506">
        <v>0.15871224373482434</v>
      </c>
      <c r="C35" s="424"/>
      <c r="D35" s="421"/>
      <c r="F35" s="549">
        <f>F34/F6</f>
        <v>0.15556298986809405</v>
      </c>
      <c r="G35" s="549"/>
      <c r="I35" s="550">
        <f>F35-B35</f>
        <v>-3.1492538667302894E-3</v>
      </c>
      <c r="J35" s="421"/>
      <c r="K35" s="423"/>
      <c r="L35" s="424"/>
      <c r="M35" s="421"/>
    </row>
    <row r="36" spans="1:13" ht="15.75" thickBot="1">
      <c r="A36" s="551"/>
      <c r="B36" s="552"/>
      <c r="C36" s="467"/>
      <c r="D36" s="471"/>
      <c r="F36" s="472"/>
      <c r="G36" s="472"/>
      <c r="I36" s="469"/>
      <c r="J36" s="471"/>
      <c r="K36" s="469"/>
      <c r="L36" s="467"/>
      <c r="M36" s="471"/>
    </row>
    <row r="37" spans="1:13" ht="15.75" thickBot="1">
      <c r="A37" s="513"/>
      <c r="B37" s="514"/>
    </row>
    <row r="38" spans="1:13" ht="15.75" thickBot="1">
      <c r="A38" s="553" t="s">
        <v>459</v>
      </c>
      <c r="B38" s="525"/>
      <c r="C38" s="526"/>
      <c r="D38" s="526"/>
      <c r="E38" s="526"/>
      <c r="F38" s="526"/>
      <c r="G38" s="526"/>
      <c r="H38" s="526"/>
      <c r="I38" s="526"/>
      <c r="J38" s="526"/>
      <c r="K38" s="526"/>
      <c r="L38" s="526"/>
      <c r="M38" s="554"/>
    </row>
    <row r="39" spans="1:13" ht="39" thickBot="1">
      <c r="A39" s="555"/>
      <c r="B39" s="525"/>
      <c r="C39" s="556" t="s">
        <v>448</v>
      </c>
      <c r="D39" s="526"/>
      <c r="E39" s="526"/>
      <c r="F39" s="556" t="s">
        <v>460</v>
      </c>
      <c r="G39" s="607"/>
      <c r="H39" s="526"/>
      <c r="I39" s="521" t="s">
        <v>451</v>
      </c>
      <c r="J39" s="522" t="s">
        <v>452</v>
      </c>
      <c r="K39" s="521" t="s">
        <v>453</v>
      </c>
      <c r="L39" s="523" t="s">
        <v>454</v>
      </c>
      <c r="M39" s="522" t="s">
        <v>455</v>
      </c>
    </row>
    <row r="40" spans="1:13">
      <c r="A40" s="557"/>
      <c r="B40" s="488"/>
      <c r="C40" s="424">
        <v>110</v>
      </c>
      <c r="D40" s="424"/>
      <c r="E40" s="424"/>
      <c r="F40" s="424"/>
      <c r="G40" s="424"/>
      <c r="H40" s="424"/>
      <c r="I40" s="423"/>
      <c r="J40" s="421"/>
      <c r="K40" s="423"/>
      <c r="L40" s="424"/>
      <c r="M40" s="421"/>
    </row>
    <row r="41" spans="1:13">
      <c r="A41" s="528" t="s">
        <v>418</v>
      </c>
      <c r="B41" s="488"/>
      <c r="C41" s="424"/>
      <c r="D41" s="424"/>
      <c r="E41" s="424"/>
      <c r="F41" s="424"/>
      <c r="G41" s="424"/>
      <c r="H41" s="424"/>
      <c r="I41" s="423"/>
      <c r="J41" s="421"/>
      <c r="K41" s="423"/>
      <c r="L41" s="424"/>
      <c r="M41" s="421"/>
    </row>
    <row r="42" spans="1:13">
      <c r="A42" s="529" t="s">
        <v>420</v>
      </c>
      <c r="B42" s="488"/>
      <c r="C42" s="530">
        <v>13.840815461746466</v>
      </c>
      <c r="D42" s="424"/>
      <c r="E42" s="424"/>
      <c r="F42" s="558">
        <f>F6/(265/244.7)</f>
        <v>19.321142641509432</v>
      </c>
      <c r="G42" s="558"/>
      <c r="H42" s="424"/>
      <c r="I42" s="532">
        <f>F42-C42</f>
        <v>5.4803271797629662</v>
      </c>
      <c r="J42" s="533">
        <f>I42*0.2</f>
        <v>1.0960654359525932</v>
      </c>
      <c r="K42" s="534">
        <f>J42</f>
        <v>1.0960654359525932</v>
      </c>
      <c r="L42" s="424"/>
      <c r="M42" s="421"/>
    </row>
    <row r="43" spans="1:13">
      <c r="A43" s="529"/>
      <c r="B43" s="488"/>
      <c r="C43" s="424"/>
      <c r="D43" s="424"/>
      <c r="E43" s="424"/>
      <c r="F43" s="558">
        <f t="shared" ref="F43:F70" si="8">F7/(265/244.7)</f>
        <v>0</v>
      </c>
      <c r="G43" s="558"/>
      <c r="H43" s="424"/>
      <c r="I43" s="532"/>
      <c r="J43" s="421"/>
      <c r="K43" s="423"/>
      <c r="L43" s="424"/>
      <c r="M43" s="421"/>
    </row>
    <row r="44" spans="1:13">
      <c r="A44" s="528" t="s">
        <v>421</v>
      </c>
      <c r="B44" s="488"/>
      <c r="C44" s="424"/>
      <c r="D44" s="424"/>
      <c r="E44" s="424"/>
      <c r="F44" s="558">
        <f t="shared" si="8"/>
        <v>0</v>
      </c>
      <c r="G44" s="558"/>
      <c r="H44" s="424"/>
      <c r="I44" s="532"/>
      <c r="J44" s="421"/>
      <c r="K44" s="423"/>
      <c r="L44" s="424"/>
      <c r="M44" s="421"/>
    </row>
    <row r="45" spans="1:13">
      <c r="A45" s="529" t="s">
        <v>422</v>
      </c>
      <c r="B45" s="488"/>
      <c r="C45" s="530">
        <v>18.261381189268604</v>
      </c>
      <c r="D45" s="424"/>
      <c r="E45" s="424"/>
      <c r="F45" s="558">
        <f t="shared" si="8"/>
        <v>17.966520377358492</v>
      </c>
      <c r="G45" s="558"/>
      <c r="H45" s="424"/>
      <c r="I45" s="532">
        <f>F45-C45</f>
        <v>-0.29486081191011237</v>
      </c>
      <c r="J45" s="533">
        <f t="shared" ref="J45:J46" si="9">I45*0.2</f>
        <v>-5.8972162382022478E-2</v>
      </c>
      <c r="K45" s="534"/>
      <c r="L45" s="535">
        <f>J45</f>
        <v>-5.8972162382022478E-2</v>
      </c>
      <c r="M45" s="421"/>
    </row>
    <row r="46" spans="1:13">
      <c r="A46" s="529" t="s">
        <v>423</v>
      </c>
      <c r="B46" s="488"/>
      <c r="C46" s="530">
        <v>0</v>
      </c>
      <c r="D46" s="424"/>
      <c r="E46" s="424"/>
      <c r="F46" s="558">
        <f t="shared" si="8"/>
        <v>0.3462735849056604</v>
      </c>
      <c r="G46" s="558"/>
      <c r="H46" s="424"/>
      <c r="I46" s="532">
        <f>F46-C46</f>
        <v>0.3462735849056604</v>
      </c>
      <c r="J46" s="533">
        <f t="shared" si="9"/>
        <v>6.9254716981132086E-2</v>
      </c>
      <c r="K46" s="534"/>
      <c r="L46" s="424"/>
      <c r="M46" s="536">
        <f>J46</f>
        <v>6.9254716981132086E-2</v>
      </c>
    </row>
    <row r="47" spans="1:13">
      <c r="A47" s="537" t="s">
        <v>424</v>
      </c>
      <c r="B47" s="488"/>
      <c r="C47" s="530">
        <v>0</v>
      </c>
      <c r="D47" s="424"/>
      <c r="E47" s="424"/>
      <c r="F47" s="558">
        <f t="shared" si="8"/>
        <v>0</v>
      </c>
      <c r="G47" s="558"/>
      <c r="H47" s="424"/>
      <c r="I47" s="532"/>
      <c r="J47" s="421"/>
      <c r="K47" s="423"/>
      <c r="L47" s="424"/>
      <c r="M47" s="421"/>
    </row>
    <row r="48" spans="1:13">
      <c r="A48" s="537" t="s">
        <v>425</v>
      </c>
      <c r="B48" s="488"/>
      <c r="C48" s="530">
        <v>-4.5673877312658648</v>
      </c>
      <c r="D48" s="424"/>
      <c r="E48" s="424"/>
      <c r="F48" s="558">
        <f t="shared" si="8"/>
        <v>0</v>
      </c>
      <c r="G48" s="558"/>
      <c r="H48" s="424"/>
      <c r="I48" s="532">
        <f>F48-C48</f>
        <v>4.5673877312658648</v>
      </c>
      <c r="J48" s="533">
        <f>I48*0.2</f>
        <v>0.91347754625317301</v>
      </c>
      <c r="K48" s="534">
        <f>J48</f>
        <v>0.91347754625317301</v>
      </c>
      <c r="L48" s="424"/>
      <c r="M48" s="421"/>
    </row>
    <row r="49" spans="1:15">
      <c r="A49" s="529" t="s">
        <v>426</v>
      </c>
      <c r="B49" s="488"/>
      <c r="C49" s="530">
        <v>0</v>
      </c>
      <c r="D49" s="424"/>
      <c r="E49" s="424"/>
      <c r="F49" s="558">
        <f t="shared" si="8"/>
        <v>0</v>
      </c>
      <c r="G49" s="558"/>
      <c r="H49" s="424"/>
      <c r="I49" s="532"/>
      <c r="J49" s="421"/>
      <c r="K49" s="423"/>
      <c r="L49" s="424"/>
      <c r="M49" s="421"/>
    </row>
    <row r="50" spans="1:15">
      <c r="A50" s="537" t="s">
        <v>427</v>
      </c>
      <c r="B50" s="488"/>
      <c r="C50" s="530">
        <v>1.2397866882720001</v>
      </c>
      <c r="D50" s="424"/>
      <c r="E50" s="424"/>
      <c r="F50" s="558">
        <f t="shared" si="8"/>
        <v>1.0840671698113207</v>
      </c>
      <c r="G50" s="558"/>
      <c r="H50" s="424"/>
      <c r="I50" s="532">
        <f>F50-C50</f>
        <v>-0.15571951846067944</v>
      </c>
      <c r="J50" s="533">
        <f>I50*0.2</f>
        <v>-3.1143903692135891E-2</v>
      </c>
      <c r="K50" s="534"/>
      <c r="L50" s="424"/>
      <c r="M50" s="536">
        <f>J50</f>
        <v>-3.1143903692135891E-2</v>
      </c>
    </row>
    <row r="51" spans="1:15">
      <c r="A51" s="537" t="s">
        <v>428</v>
      </c>
      <c r="B51" s="488"/>
      <c r="C51" s="530">
        <v>0</v>
      </c>
      <c r="D51" s="424"/>
      <c r="E51" s="424"/>
      <c r="F51" s="558">
        <f t="shared" si="8"/>
        <v>0</v>
      </c>
      <c r="G51" s="558"/>
      <c r="H51" s="424"/>
      <c r="I51" s="532"/>
      <c r="J51" s="421"/>
      <c r="K51" s="423"/>
      <c r="L51" s="424"/>
      <c r="M51" s="421"/>
    </row>
    <row r="52" spans="1:15">
      <c r="A52" s="537" t="s">
        <v>429</v>
      </c>
      <c r="B52" s="488"/>
      <c r="C52" s="530">
        <v>2.0995530768780042</v>
      </c>
      <c r="D52" s="424"/>
      <c r="E52" s="424"/>
      <c r="F52" s="558">
        <f t="shared" si="8"/>
        <v>0</v>
      </c>
      <c r="G52" s="558"/>
      <c r="H52" s="424"/>
      <c r="I52" s="532">
        <f>F52-C52</f>
        <v>-2.0995530768780042</v>
      </c>
      <c r="J52" s="533">
        <f>I52*0.2</f>
        <v>-0.41991061537560087</v>
      </c>
      <c r="K52" s="534">
        <f>J52</f>
        <v>-0.41991061537560087</v>
      </c>
      <c r="L52" s="424"/>
      <c r="M52" s="421"/>
    </row>
    <row r="53" spans="1:15">
      <c r="A53" s="529" t="s">
        <v>430</v>
      </c>
      <c r="B53" s="488"/>
      <c r="C53" s="538">
        <v>17.033333223152745</v>
      </c>
      <c r="D53" s="424"/>
      <c r="E53" s="424"/>
      <c r="F53" s="558">
        <f t="shared" si="8"/>
        <v>19.396861132075472</v>
      </c>
      <c r="G53" s="558"/>
      <c r="H53" s="424"/>
      <c r="I53" s="532">
        <f>F53-C53</f>
        <v>2.3635279089227268</v>
      </c>
      <c r="J53" s="421"/>
      <c r="K53" s="423"/>
      <c r="L53" s="424"/>
      <c r="M53" s="421"/>
    </row>
    <row r="54" spans="1:15">
      <c r="A54" s="529"/>
      <c r="B54" s="488"/>
      <c r="C54" s="424"/>
      <c r="D54" s="424"/>
      <c r="E54" s="424"/>
      <c r="F54" s="558">
        <f t="shared" si="8"/>
        <v>0</v>
      </c>
      <c r="G54" s="558"/>
      <c r="H54" s="424"/>
      <c r="I54" s="532"/>
      <c r="J54" s="421"/>
      <c r="K54" s="423"/>
      <c r="L54" s="424"/>
      <c r="M54" s="421"/>
    </row>
    <row r="55" spans="1:15">
      <c r="A55" s="528" t="s">
        <v>431</v>
      </c>
      <c r="B55" s="488"/>
      <c r="C55" s="424"/>
      <c r="D55" s="424"/>
      <c r="E55" s="424"/>
      <c r="F55" s="558">
        <f t="shared" si="8"/>
        <v>0</v>
      </c>
      <c r="G55" s="558"/>
      <c r="H55" s="424"/>
      <c r="I55" s="532"/>
      <c r="J55" s="421"/>
      <c r="K55" s="423"/>
      <c r="L55" s="424"/>
      <c r="M55" s="421"/>
    </row>
    <row r="56" spans="1:15">
      <c r="A56" s="529" t="s">
        <v>432</v>
      </c>
      <c r="B56" s="488"/>
      <c r="C56" s="530">
        <v>-18.608772750363539</v>
      </c>
      <c r="D56" s="424"/>
      <c r="E56" s="424"/>
      <c r="F56" s="558">
        <f t="shared" si="8"/>
        <v>-22.291708301886796</v>
      </c>
      <c r="G56" s="558"/>
      <c r="H56" s="424"/>
      <c r="I56" s="532">
        <f>F56-C56</f>
        <v>-3.6829355515232578</v>
      </c>
      <c r="J56" s="533">
        <f>I56*0.2</f>
        <v>-0.73658711030465163</v>
      </c>
      <c r="K56" s="534"/>
      <c r="L56" s="535">
        <f>J56</f>
        <v>-0.73658711030465163</v>
      </c>
      <c r="M56" s="421"/>
    </row>
    <row r="57" spans="1:15">
      <c r="A57" s="529" t="s">
        <v>433</v>
      </c>
      <c r="B57" s="488"/>
      <c r="C57" s="530">
        <v>0</v>
      </c>
      <c r="D57" s="424"/>
      <c r="E57" s="424"/>
      <c r="F57" s="558">
        <f t="shared" si="8"/>
        <v>0</v>
      </c>
      <c r="G57" s="558"/>
      <c r="H57" s="424"/>
      <c r="I57" s="532"/>
      <c r="J57" s="421"/>
      <c r="K57" s="423"/>
      <c r="L57" s="424"/>
      <c r="M57" s="421"/>
    </row>
    <row r="58" spans="1:15">
      <c r="A58" s="529" t="s">
        <v>434</v>
      </c>
      <c r="B58" s="488"/>
      <c r="C58" s="530">
        <v>-0.41326222942400004</v>
      </c>
      <c r="D58" s="424"/>
      <c r="E58" s="424"/>
      <c r="F58" s="558">
        <f t="shared" si="8"/>
        <v>-0.2899464150943396</v>
      </c>
      <c r="G58" s="558"/>
      <c r="H58" s="424"/>
      <c r="I58" s="532">
        <f>F58-C58</f>
        <v>0.12331581432966043</v>
      </c>
      <c r="J58" s="533">
        <f>I58*0.2</f>
        <v>2.4663162865932089E-2</v>
      </c>
      <c r="K58" s="534"/>
      <c r="L58" s="535">
        <f>J58</f>
        <v>2.4663162865932089E-2</v>
      </c>
      <c r="M58" s="421"/>
    </row>
    <row r="59" spans="1:15">
      <c r="A59" s="537" t="s">
        <v>435</v>
      </c>
      <c r="B59" s="424"/>
      <c r="C59" s="530">
        <v>-0.86857931984451986</v>
      </c>
      <c r="D59" s="424"/>
      <c r="E59" s="424"/>
      <c r="F59" s="558">
        <f t="shared" si="8"/>
        <v>-1.1080754716981132</v>
      </c>
      <c r="G59" s="558"/>
      <c r="H59" s="424"/>
      <c r="I59" s="532">
        <f>F59-C59</f>
        <v>-0.2394961518535933</v>
      </c>
      <c r="J59" s="533">
        <f>I59*0.2</f>
        <v>-4.7899230370718665E-2</v>
      </c>
      <c r="K59" s="534"/>
      <c r="L59" s="424"/>
      <c r="M59" s="536">
        <f>J59</f>
        <v>-4.7899230370718665E-2</v>
      </c>
    </row>
    <row r="60" spans="1:15">
      <c r="A60" s="537" t="s">
        <v>458</v>
      </c>
      <c r="B60" s="424"/>
      <c r="C60" s="530">
        <v>0</v>
      </c>
      <c r="D60" s="424"/>
      <c r="E60" s="424"/>
      <c r="F60" s="558">
        <f t="shared" si="8"/>
        <v>0</v>
      </c>
      <c r="G60" s="558"/>
      <c r="H60" s="424"/>
      <c r="I60" s="532"/>
      <c r="J60" s="533">
        <f>I60*0.2</f>
        <v>0</v>
      </c>
      <c r="K60" s="534"/>
      <c r="L60" s="424"/>
      <c r="M60" s="536">
        <f>J60</f>
        <v>0</v>
      </c>
      <c r="N60" s="423"/>
      <c r="O60" s="424"/>
    </row>
    <row r="61" spans="1:15">
      <c r="A61" s="537" t="s">
        <v>436</v>
      </c>
      <c r="B61" s="424"/>
      <c r="C61" s="538">
        <v>-19.890614299632059</v>
      </c>
      <c r="D61" s="424"/>
      <c r="E61" s="424"/>
      <c r="F61" s="558">
        <f t="shared" si="8"/>
        <v>-23.689730188679246</v>
      </c>
      <c r="G61" s="558"/>
      <c r="H61" s="424"/>
      <c r="I61" s="532">
        <f>F61-C61</f>
        <v>-3.7991158890471866</v>
      </c>
      <c r="J61" s="421"/>
      <c r="K61" s="423"/>
      <c r="L61" s="424"/>
      <c r="M61" s="421"/>
    </row>
    <row r="62" spans="1:15">
      <c r="A62" s="529" t="s">
        <v>437</v>
      </c>
      <c r="B62" s="424"/>
      <c r="C62" s="424"/>
      <c r="D62" s="424"/>
      <c r="E62" s="424"/>
      <c r="F62" s="558">
        <f t="shared" si="8"/>
        <v>0</v>
      </c>
      <c r="G62" s="558"/>
      <c r="H62" s="424"/>
      <c r="I62" s="532"/>
      <c r="J62" s="421"/>
      <c r="K62" s="542">
        <f>SUM(K42:K61)</f>
        <v>1.5896323668301653</v>
      </c>
      <c r="L62" s="543">
        <f t="shared" ref="L62:M62" si="10">SUM(L42:L61)</f>
        <v>-0.77089610982074208</v>
      </c>
      <c r="M62" s="544">
        <f t="shared" si="10"/>
        <v>-9.7884170817224697E-3</v>
      </c>
    </row>
    <row r="63" spans="1:15">
      <c r="A63" s="529"/>
      <c r="B63" s="424"/>
      <c r="C63" s="424"/>
      <c r="D63" s="424"/>
      <c r="E63" s="424"/>
      <c r="F63" s="558">
        <f t="shared" si="8"/>
        <v>0</v>
      </c>
      <c r="G63" s="558"/>
      <c r="H63" s="424"/>
      <c r="I63" s="532"/>
      <c r="J63" s="421"/>
      <c r="K63" s="423"/>
      <c r="L63" s="424"/>
      <c r="M63" s="421"/>
    </row>
    <row r="64" spans="1:15">
      <c r="A64" s="528" t="s">
        <v>438</v>
      </c>
      <c r="B64" s="424"/>
      <c r="C64" s="530">
        <v>10.983534385267152</v>
      </c>
      <c r="D64" s="424"/>
      <c r="E64" s="424"/>
      <c r="F64" s="558">
        <f t="shared" si="8"/>
        <v>15.02827358490566</v>
      </c>
      <c r="G64" s="558"/>
      <c r="H64" s="424"/>
      <c r="I64" s="532">
        <f>F64-C64</f>
        <v>4.0447391996385083</v>
      </c>
      <c r="J64" s="421"/>
      <c r="K64" s="423"/>
      <c r="L64" s="424"/>
      <c r="M64" s="421"/>
    </row>
    <row r="65" spans="1:13">
      <c r="A65" s="529" t="s">
        <v>439</v>
      </c>
      <c r="B65" s="424"/>
      <c r="C65" s="530">
        <v>0</v>
      </c>
      <c r="D65" s="424"/>
      <c r="E65" s="424"/>
      <c r="F65" s="558">
        <f t="shared" si="8"/>
        <v>0</v>
      </c>
      <c r="G65" s="558"/>
      <c r="H65" s="424"/>
      <c r="I65" s="532"/>
      <c r="J65" s="421"/>
      <c r="K65" s="423"/>
      <c r="L65" s="424"/>
      <c r="M65" s="421"/>
    </row>
    <row r="66" spans="1:13">
      <c r="A66" s="529" t="s">
        <v>440</v>
      </c>
      <c r="B66" s="424"/>
      <c r="C66" s="538">
        <v>10.983534385267152</v>
      </c>
      <c r="D66" s="424"/>
      <c r="E66" s="424"/>
      <c r="F66" s="558">
        <f t="shared" si="8"/>
        <v>15.02827358490566</v>
      </c>
      <c r="G66" s="558"/>
      <c r="H66" s="424"/>
      <c r="I66" s="532">
        <f>F66-C66</f>
        <v>4.0447391996385083</v>
      </c>
      <c r="J66" s="421"/>
      <c r="K66" s="423"/>
      <c r="L66" s="424"/>
      <c r="M66" s="421"/>
    </row>
    <row r="67" spans="1:13">
      <c r="A67" s="529" t="s">
        <v>441</v>
      </c>
      <c r="B67" s="424"/>
      <c r="C67" s="424"/>
      <c r="D67" s="424"/>
      <c r="E67" s="424"/>
      <c r="F67" s="558">
        <f t="shared" si="8"/>
        <v>0</v>
      </c>
      <c r="G67" s="558"/>
      <c r="H67" s="424"/>
      <c r="I67" s="532"/>
      <c r="J67" s="421"/>
      <c r="K67" s="423"/>
      <c r="L67" s="424"/>
      <c r="M67" s="421"/>
    </row>
    <row r="68" spans="1:13">
      <c r="A68" s="529"/>
      <c r="B68" s="424"/>
      <c r="C68" s="424"/>
      <c r="D68" s="424"/>
      <c r="E68" s="424"/>
      <c r="F68" s="558">
        <f t="shared" si="8"/>
        <v>0</v>
      </c>
      <c r="G68" s="558"/>
      <c r="H68" s="424"/>
      <c r="I68" s="532"/>
      <c r="J68" s="421"/>
      <c r="K68" s="423"/>
      <c r="L68" s="424"/>
      <c r="M68" s="421"/>
    </row>
    <row r="69" spans="1:13">
      <c r="A69" s="528" t="s">
        <v>442</v>
      </c>
      <c r="B69" s="424"/>
      <c r="C69" s="424"/>
      <c r="D69" s="424"/>
      <c r="E69" s="424"/>
      <c r="F69" s="558">
        <f t="shared" si="8"/>
        <v>0</v>
      </c>
      <c r="G69" s="558"/>
      <c r="H69" s="424"/>
      <c r="I69" s="423"/>
      <c r="J69" s="421"/>
      <c r="K69" s="423"/>
      <c r="L69" s="424"/>
      <c r="M69" s="421"/>
    </row>
    <row r="70" spans="1:13" ht="15.75" thickBot="1">
      <c r="A70" s="529" t="s">
        <v>444</v>
      </c>
      <c r="B70" s="424"/>
      <c r="C70" s="546">
        <v>2.1967068770534306</v>
      </c>
      <c r="D70" s="424"/>
      <c r="E70" s="424"/>
      <c r="F70" s="558">
        <f t="shared" si="8"/>
        <v>3.0056547169811321</v>
      </c>
      <c r="G70" s="558"/>
      <c r="H70" s="424"/>
      <c r="I70" s="423"/>
      <c r="J70" s="421"/>
      <c r="K70" s="423"/>
      <c r="L70" s="424"/>
      <c r="M70" s="421"/>
    </row>
    <row r="71" spans="1:13" ht="15.75" thickTop="1">
      <c r="A71" s="529" t="s">
        <v>442</v>
      </c>
      <c r="B71" s="424"/>
      <c r="C71" s="424"/>
      <c r="D71" s="424"/>
      <c r="E71" s="424"/>
      <c r="F71" s="424"/>
      <c r="G71" s="424"/>
      <c r="H71" s="424"/>
      <c r="I71" s="423"/>
      <c r="J71" s="533">
        <f>F72-D71</f>
        <v>0.1436462778140476</v>
      </c>
      <c r="K71" s="534"/>
      <c r="L71" s="424"/>
      <c r="M71" s="421"/>
    </row>
    <row r="72" spans="1:13">
      <c r="A72" s="529" t="s">
        <v>445</v>
      </c>
      <c r="B72" s="424"/>
      <c r="C72" s="424"/>
      <c r="D72" s="424"/>
      <c r="E72" s="424"/>
      <c r="F72" s="558">
        <f>F35/(265/244.7)</f>
        <v>0.1436462778140476</v>
      </c>
      <c r="G72" s="558"/>
      <c r="H72" s="424"/>
      <c r="I72" s="550"/>
      <c r="J72" s="421"/>
      <c r="K72" s="423"/>
      <c r="L72" s="424"/>
      <c r="M72" s="421"/>
    </row>
    <row r="73" spans="1:13" ht="15.75" thickBot="1">
      <c r="A73" s="469"/>
      <c r="B73" s="467"/>
      <c r="C73" s="467"/>
      <c r="D73" s="467"/>
      <c r="E73" s="467"/>
      <c r="F73" s="467"/>
      <c r="G73" s="467"/>
      <c r="H73" s="467"/>
      <c r="I73" s="469"/>
      <c r="J73" s="471"/>
      <c r="K73" s="469"/>
      <c r="L73" s="467"/>
      <c r="M73" s="471"/>
    </row>
    <row r="74" spans="1:13">
      <c r="A74" s="423"/>
      <c r="B74" s="424"/>
      <c r="C74" s="424"/>
      <c r="D74" s="424"/>
      <c r="E74" s="424"/>
      <c r="F74" s="424"/>
      <c r="G74" s="424"/>
      <c r="H74" s="424"/>
      <c r="I74" s="424"/>
      <c r="J74" s="424"/>
      <c r="K74" s="424"/>
      <c r="L74" s="424"/>
      <c r="M74" s="421"/>
    </row>
    <row r="75" spans="1:13" ht="15.75" thickBot="1">
      <c r="A75" s="423"/>
      <c r="B75" s="424"/>
      <c r="C75" s="424"/>
      <c r="D75" s="424"/>
      <c r="E75" s="424"/>
      <c r="F75" s="424"/>
      <c r="G75" s="424"/>
      <c r="H75" s="424"/>
      <c r="I75" s="424"/>
      <c r="J75" s="424"/>
      <c r="K75" s="424"/>
      <c r="L75" s="424"/>
      <c r="M75" s="421"/>
    </row>
    <row r="76" spans="1:13">
      <c r="A76" s="562" t="s">
        <v>119</v>
      </c>
      <c r="B76" s="526"/>
      <c r="C76" s="526"/>
      <c r="D76" s="573">
        <f>C70</f>
        <v>2.1967068770534306</v>
      </c>
      <c r="E76" s="424"/>
      <c r="F76" s="424"/>
      <c r="G76" s="424"/>
      <c r="H76" s="424"/>
      <c r="I76" s="424"/>
      <c r="J76" s="424"/>
      <c r="K76" s="424"/>
      <c r="L76" s="424"/>
      <c r="M76" s="421"/>
    </row>
    <row r="77" spans="1:13">
      <c r="A77" s="423"/>
      <c r="B77" s="424"/>
      <c r="C77" s="424"/>
      <c r="D77" s="430"/>
      <c r="E77" s="424"/>
      <c r="F77" s="424"/>
      <c r="G77" s="424"/>
      <c r="H77" s="424"/>
      <c r="I77" s="424"/>
      <c r="J77" s="424"/>
      <c r="K77" s="424"/>
      <c r="L77" s="424"/>
      <c r="M77" s="421"/>
    </row>
    <row r="78" spans="1:13">
      <c r="A78" s="423" t="s">
        <v>120</v>
      </c>
      <c r="B78" s="630" t="s">
        <v>497</v>
      </c>
      <c r="C78" s="424"/>
      <c r="D78" s="430">
        <f>-'FD details'!S7/(265/244.7)</f>
        <v>-3.0472075471698115</v>
      </c>
      <c r="E78" s="424"/>
      <c r="F78" s="629" t="s">
        <v>500</v>
      </c>
      <c r="G78" s="424"/>
      <c r="H78" s="424"/>
      <c r="I78" s="424"/>
      <c r="J78" s="424"/>
      <c r="K78" s="424"/>
      <c r="L78" s="424"/>
      <c r="M78" s="421"/>
    </row>
    <row r="79" spans="1:13">
      <c r="A79" s="564" t="s">
        <v>121</v>
      </c>
      <c r="B79" s="424"/>
      <c r="C79" s="424"/>
      <c r="D79" s="574">
        <f>-L56-L45</f>
        <v>0.79555927268667415</v>
      </c>
      <c r="E79" s="424"/>
      <c r="F79" s="424" t="s">
        <v>483</v>
      </c>
      <c r="G79" s="424"/>
      <c r="H79" s="424"/>
      <c r="I79" s="424"/>
      <c r="J79" s="424"/>
      <c r="K79" s="424"/>
      <c r="L79" s="424"/>
      <c r="M79" s="421"/>
    </row>
    <row r="80" spans="1:13">
      <c r="A80" s="564" t="s">
        <v>122</v>
      </c>
      <c r="B80" s="424"/>
      <c r="C80" s="424"/>
      <c r="D80" s="430">
        <f>-'FD details'!P7/(265/244.7)</f>
        <v>9.2339622641509439E-2</v>
      </c>
      <c r="E80" s="424"/>
      <c r="F80" s="424" t="s">
        <v>484</v>
      </c>
      <c r="G80" s="424"/>
      <c r="H80" s="424"/>
      <c r="I80" s="424"/>
      <c r="J80" s="424"/>
      <c r="K80" s="424"/>
      <c r="L80" s="424"/>
      <c r="M80" s="421"/>
    </row>
    <row r="81" spans="1:13">
      <c r="A81" s="423"/>
      <c r="B81" s="424"/>
      <c r="C81" s="424"/>
      <c r="D81" s="421"/>
      <c r="E81" s="424"/>
      <c r="F81" s="424"/>
      <c r="G81" s="424"/>
      <c r="H81" s="424"/>
      <c r="I81" s="424"/>
      <c r="J81" s="424"/>
      <c r="K81" s="424"/>
      <c r="L81" s="424"/>
      <c r="M81" s="421"/>
    </row>
    <row r="82" spans="1:13" ht="15.75" thickBot="1">
      <c r="A82" s="423"/>
      <c r="B82" s="424"/>
      <c r="C82" s="424"/>
      <c r="D82" s="547">
        <f>ROUND(SUM(D76:D81),2)</f>
        <v>0.04</v>
      </c>
      <c r="E82" s="424"/>
      <c r="F82" s="424" t="s">
        <v>127</v>
      </c>
      <c r="G82" s="424"/>
      <c r="H82" s="424"/>
      <c r="I82" s="424"/>
      <c r="J82" s="424"/>
      <c r="K82" s="424"/>
      <c r="L82" s="424"/>
      <c r="M82" s="421"/>
    </row>
    <row r="83" spans="1:13" ht="15.75" thickTop="1">
      <c r="A83" s="423"/>
      <c r="B83" s="424"/>
      <c r="C83" s="424"/>
      <c r="D83" s="421"/>
      <c r="E83" s="424"/>
      <c r="F83" s="424"/>
      <c r="G83" s="424"/>
      <c r="H83" s="424"/>
      <c r="I83" s="424"/>
      <c r="J83" s="424"/>
      <c r="K83" s="424"/>
      <c r="L83" s="424"/>
      <c r="M83" s="421"/>
    </row>
    <row r="84" spans="1:13">
      <c r="A84" s="423" t="s">
        <v>123</v>
      </c>
      <c r="B84" s="424"/>
      <c r="C84" s="424"/>
      <c r="D84" s="421"/>
      <c r="E84" s="424"/>
      <c r="F84" s="424"/>
      <c r="G84" s="424"/>
      <c r="H84" s="424"/>
      <c r="I84" s="424"/>
      <c r="J84" s="424"/>
      <c r="K84" s="424"/>
      <c r="L84" s="424"/>
      <c r="M84" s="421"/>
    </row>
    <row r="85" spans="1:13">
      <c r="A85" s="423"/>
      <c r="B85" s="424" t="s">
        <v>124</v>
      </c>
      <c r="C85" s="424"/>
      <c r="D85" s="421">
        <v>0.8</v>
      </c>
      <c r="E85" s="424"/>
      <c r="F85" s="424"/>
      <c r="G85" s="424"/>
      <c r="H85" s="424"/>
      <c r="I85" s="424"/>
      <c r="J85" s="424"/>
      <c r="K85" s="424"/>
      <c r="L85" s="424"/>
      <c r="M85" s="421"/>
    </row>
    <row r="86" spans="1:13">
      <c r="A86" s="423"/>
      <c r="B86" s="424" t="s">
        <v>125</v>
      </c>
      <c r="C86" s="424"/>
      <c r="D86" s="421">
        <v>-0.8</v>
      </c>
      <c r="E86" s="424"/>
      <c r="F86" s="424"/>
      <c r="G86" s="424"/>
      <c r="H86" s="424"/>
      <c r="I86" s="424"/>
      <c r="J86" s="424"/>
      <c r="K86" s="424"/>
      <c r="L86" s="424"/>
      <c r="M86" s="421"/>
    </row>
    <row r="87" spans="1:13">
      <c r="A87" s="423"/>
      <c r="B87" s="424"/>
      <c r="C87" s="424"/>
      <c r="D87" s="421"/>
      <c r="E87" s="424"/>
      <c r="F87" s="424"/>
      <c r="G87" s="424"/>
      <c r="H87" s="424"/>
      <c r="I87" s="424"/>
      <c r="J87" s="424"/>
      <c r="K87" s="424"/>
      <c r="L87" s="424"/>
      <c r="M87" s="421"/>
    </row>
    <row r="88" spans="1:13" ht="15.75" thickBot="1">
      <c r="A88" s="423"/>
      <c r="B88" s="424"/>
      <c r="C88" s="424"/>
      <c r="D88" s="565">
        <f>SUM(D85:D87)</f>
        <v>0</v>
      </c>
      <c r="E88" s="424"/>
      <c r="F88" s="424"/>
      <c r="G88" s="424"/>
      <c r="H88" s="424"/>
      <c r="I88" s="424"/>
      <c r="J88" s="424"/>
      <c r="K88" s="424"/>
      <c r="L88" s="424"/>
      <c r="M88" s="421"/>
    </row>
    <row r="89" spans="1:13" ht="16.5" thickTop="1" thickBot="1">
      <c r="A89" s="469"/>
      <c r="B89" s="467"/>
      <c r="C89" s="467"/>
      <c r="D89" s="471"/>
      <c r="E89" s="424"/>
      <c r="F89" s="424"/>
      <c r="G89" s="424"/>
      <c r="H89" s="424"/>
      <c r="I89" s="424"/>
      <c r="J89" s="424"/>
      <c r="K89" s="424"/>
      <c r="L89" s="424"/>
      <c r="M89" s="421"/>
    </row>
    <row r="90" spans="1:13" ht="15.75" thickBot="1">
      <c r="A90" s="469"/>
      <c r="B90" s="467"/>
      <c r="C90" s="467"/>
      <c r="D90" s="467"/>
      <c r="E90" s="467"/>
      <c r="F90" s="467"/>
      <c r="G90" s="467"/>
      <c r="H90" s="467"/>
      <c r="I90" s="467"/>
      <c r="J90" s="467"/>
      <c r="K90" s="467"/>
      <c r="L90" s="467"/>
      <c r="M90" s="471"/>
    </row>
  </sheetData>
  <mergeCells count="1">
    <mergeCell ref="B2:D2"/>
  </mergeCells>
  <pageMargins left="0.7" right="0.7" top="0.75" bottom="0.75" header="0.3" footer="0.3"/>
  <pageSetup paperSize="9" scale="62" fitToHeight="0" orientation="landscape" r:id="rId1"/>
  <rowBreaks count="1" manualBreakCount="1">
    <brk id="37" max="12" man="1"/>
  </row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theme="6" tint="0.39997558519241921"/>
    <pageSetUpPr fitToPage="1"/>
  </sheetPr>
  <dimension ref="A1:N92"/>
  <sheetViews>
    <sheetView view="pageBreakPreview" topLeftCell="A37" zoomScale="60" zoomScaleNormal="100" workbookViewId="0">
      <selection activeCell="L59" sqref="L47:L59"/>
    </sheetView>
  </sheetViews>
  <sheetFormatPr defaultRowHeight="15" outlineLevelRow="2"/>
  <cols>
    <col min="1" max="1" width="66.875" style="400" customWidth="1"/>
    <col min="2" max="2" width="10" style="400" customWidth="1"/>
    <col min="3" max="3" width="11.875" style="400" customWidth="1"/>
    <col min="4" max="4" width="11.5" style="400" customWidth="1"/>
    <col min="5" max="5" width="2.125" style="400" customWidth="1"/>
    <col min="6" max="6" width="13.125" style="400" customWidth="1"/>
    <col min="7" max="7" width="32" style="400" bestFit="1" customWidth="1"/>
    <col min="8" max="8" width="13.125" style="400" customWidth="1"/>
    <col min="9" max="9" width="9.625" style="400" customWidth="1"/>
    <col min="10" max="10" width="10.25" style="400" customWidth="1"/>
    <col min="11" max="16384" width="9" style="400"/>
  </cols>
  <sheetData>
    <row r="1" spans="1:14" ht="15.75" thickBot="1"/>
    <row r="2" spans="1:14" ht="15.75" thickBot="1">
      <c r="A2" s="516" t="s">
        <v>100</v>
      </c>
      <c r="B2" s="672" t="s">
        <v>413</v>
      </c>
      <c r="C2" s="672"/>
      <c r="D2" s="673"/>
    </row>
    <row r="3" spans="1:14" ht="39" thickBot="1">
      <c r="A3" s="483" t="s">
        <v>417</v>
      </c>
      <c r="B3" s="566" t="s">
        <v>447</v>
      </c>
      <c r="C3" s="566" t="s">
        <v>448</v>
      </c>
      <c r="D3" s="567" t="s">
        <v>463</v>
      </c>
      <c r="F3" s="520" t="s">
        <v>450</v>
      </c>
      <c r="H3" s="520" t="s">
        <v>464</v>
      </c>
      <c r="I3" s="521" t="s">
        <v>451</v>
      </c>
      <c r="J3" s="522" t="s">
        <v>465</v>
      </c>
      <c r="K3" s="521" t="s">
        <v>453</v>
      </c>
      <c r="L3" s="523" t="s">
        <v>454</v>
      </c>
      <c r="M3" s="522" t="s">
        <v>455</v>
      </c>
    </row>
    <row r="4" spans="1:14">
      <c r="A4" s="568"/>
      <c r="B4" s="488"/>
      <c r="C4" s="424">
        <f>'FD details'!C8</f>
        <v>112.64</v>
      </c>
      <c r="D4" s="569">
        <f>'FD details'!H8</f>
        <v>0.12341642827952591</v>
      </c>
      <c r="F4" s="422"/>
      <c r="H4" s="422"/>
      <c r="I4" s="423"/>
      <c r="J4" s="421"/>
      <c r="K4" s="423"/>
      <c r="L4" s="424"/>
      <c r="M4" s="421"/>
    </row>
    <row r="5" spans="1:14">
      <c r="A5" s="528" t="s">
        <v>418</v>
      </c>
      <c r="B5" s="488"/>
      <c r="C5" s="424"/>
      <c r="D5" s="421"/>
      <c r="F5" s="422"/>
      <c r="H5" s="422"/>
      <c r="I5" s="423"/>
      <c r="J5" s="421"/>
      <c r="K5" s="423"/>
      <c r="L5" s="424"/>
      <c r="M5" s="421"/>
    </row>
    <row r="6" spans="1:14" outlineLevel="1">
      <c r="A6" s="529" t="s">
        <v>420</v>
      </c>
      <c r="B6" s="493">
        <v>13.446065183569548</v>
      </c>
      <c r="C6" s="530">
        <f>(B6/$C$4)*100</f>
        <v>11.937202755299669</v>
      </c>
      <c r="D6" s="531">
        <f>C6*(1+$D$4)</f>
        <v>13.410449683007268</v>
      </c>
      <c r="F6" s="575">
        <v>15.411</v>
      </c>
      <c r="H6" s="575">
        <v>14.105</v>
      </c>
      <c r="I6" s="532">
        <f>H6-D6</f>
        <v>0.69455031699273206</v>
      </c>
      <c r="J6" s="576">
        <f>I6*0.19</f>
        <v>0.1319645602286191</v>
      </c>
      <c r="K6" s="534">
        <f>J6</f>
        <v>0.1319645602286191</v>
      </c>
      <c r="L6" s="577"/>
      <c r="M6" s="533"/>
      <c r="N6" s="578"/>
    </row>
    <row r="7" spans="1:14" outlineLevel="1">
      <c r="A7" s="529"/>
      <c r="B7" s="495"/>
      <c r="C7" s="424"/>
      <c r="D7" s="421"/>
      <c r="F7" s="579"/>
      <c r="H7" s="579"/>
      <c r="I7" s="532"/>
      <c r="J7" s="580"/>
      <c r="K7" s="534"/>
      <c r="L7" s="577"/>
      <c r="M7" s="533"/>
      <c r="N7" s="578"/>
    </row>
    <row r="8" spans="1:14" outlineLevel="1">
      <c r="A8" s="528" t="s">
        <v>421</v>
      </c>
      <c r="B8" s="495"/>
      <c r="C8" s="419"/>
      <c r="D8" s="634"/>
      <c r="E8" s="435"/>
      <c r="F8" s="635"/>
      <c r="G8" s="435"/>
      <c r="H8" s="635"/>
      <c r="I8" s="636"/>
      <c r="J8" s="637"/>
      <c r="K8" s="534"/>
      <c r="L8" s="577"/>
      <c r="M8" s="533"/>
      <c r="N8" s="578"/>
    </row>
    <row r="9" spans="1:14" outlineLevel="2">
      <c r="A9" s="529" t="s">
        <v>422</v>
      </c>
      <c r="B9" s="493">
        <v>20.76671635052741</v>
      </c>
      <c r="C9" s="638">
        <f t="shared" ref="C9:C16" si="0">(B9/$C$4)*100</f>
        <v>18.436360396419932</v>
      </c>
      <c r="D9" s="624">
        <f t="shared" ref="D9:D16" si="1">C9*(1+$D$4)</f>
        <v>20.711710147020181</v>
      </c>
      <c r="E9" s="435"/>
      <c r="F9" s="639">
        <f>19.962+4.716+0.648-0.734</f>
        <v>24.591999999999999</v>
      </c>
      <c r="G9" s="435" t="s">
        <v>457</v>
      </c>
      <c r="H9" s="639">
        <f>19.962+4.716+0.8</f>
        <v>25.478000000000002</v>
      </c>
      <c r="I9" s="636">
        <f>H9-D9</f>
        <v>4.7662898529798206</v>
      </c>
      <c r="J9" s="640">
        <f>I9*0.19</f>
        <v>0.90559507206616596</v>
      </c>
      <c r="K9" s="534"/>
      <c r="L9" s="577">
        <f>J9</f>
        <v>0.90559507206616596</v>
      </c>
      <c r="M9" s="533"/>
      <c r="N9" s="578"/>
    </row>
    <row r="10" spans="1:14" outlineLevel="2">
      <c r="A10" s="529" t="s">
        <v>423</v>
      </c>
      <c r="B10" s="497">
        <v>0</v>
      </c>
      <c r="C10" s="638">
        <f t="shared" si="0"/>
        <v>0</v>
      </c>
      <c r="D10" s="624">
        <f>C10*(1+$D$4)</f>
        <v>0</v>
      </c>
      <c r="E10" s="435"/>
      <c r="F10" s="635">
        <v>-0.13400000000000001</v>
      </c>
      <c r="G10" s="435"/>
      <c r="H10" s="635">
        <v>-0.13400000000000001</v>
      </c>
      <c r="I10" s="636">
        <f t="shared" ref="I10" si="2">H10-D10</f>
        <v>-0.13400000000000001</v>
      </c>
      <c r="J10" s="641">
        <f>I10*0.19</f>
        <v>-2.5460000000000003E-2</v>
      </c>
      <c r="K10" s="534"/>
      <c r="L10" s="577"/>
      <c r="M10" s="533">
        <f>J10</f>
        <v>-2.5460000000000003E-2</v>
      </c>
      <c r="N10" s="578"/>
    </row>
    <row r="11" spans="1:14" outlineLevel="2">
      <c r="A11" s="537" t="s">
        <v>424</v>
      </c>
      <c r="B11" s="497">
        <v>0</v>
      </c>
      <c r="C11" s="638">
        <f t="shared" si="0"/>
        <v>0</v>
      </c>
      <c r="D11" s="624">
        <f t="shared" si="1"/>
        <v>0</v>
      </c>
      <c r="E11" s="435"/>
      <c r="F11" s="635"/>
      <c r="G11" s="435"/>
      <c r="H11" s="635"/>
      <c r="I11" s="636"/>
      <c r="J11" s="637"/>
      <c r="K11" s="534"/>
      <c r="L11" s="577"/>
      <c r="M11" s="533"/>
      <c r="N11" s="578"/>
    </row>
    <row r="12" spans="1:14" outlineLevel="2">
      <c r="A12" s="537" t="s">
        <v>425</v>
      </c>
      <c r="B12" s="497">
        <v>-5.3987509956500812</v>
      </c>
      <c r="C12" s="638">
        <f t="shared" si="0"/>
        <v>-4.7929252447177566</v>
      </c>
      <c r="D12" s="624">
        <f t="shared" si="1"/>
        <v>-5.3844509594315939</v>
      </c>
      <c r="E12" s="435"/>
      <c r="F12" s="635">
        <f>-2.143</f>
        <v>-2.1429999999999998</v>
      </c>
      <c r="G12" s="435" t="s">
        <v>466</v>
      </c>
      <c r="H12" s="635">
        <f>-2.143</f>
        <v>-2.1429999999999998</v>
      </c>
      <c r="I12" s="636">
        <f>H12-D12</f>
        <v>3.2414509594315941</v>
      </c>
      <c r="J12" s="640">
        <f>I12*0.19</f>
        <v>0.61587568229200285</v>
      </c>
      <c r="K12" s="534">
        <f>J12</f>
        <v>0.61587568229200285</v>
      </c>
      <c r="L12" s="577"/>
      <c r="M12" s="533"/>
      <c r="N12" s="578"/>
    </row>
    <row r="13" spans="1:14" outlineLevel="2">
      <c r="A13" s="529" t="s">
        <v>426</v>
      </c>
      <c r="B13" s="493">
        <v>0</v>
      </c>
      <c r="C13" s="638">
        <f t="shared" si="0"/>
        <v>0</v>
      </c>
      <c r="D13" s="624">
        <f t="shared" si="1"/>
        <v>0</v>
      </c>
      <c r="E13" s="435"/>
      <c r="F13" s="635"/>
      <c r="G13" s="435"/>
      <c r="H13" s="635"/>
      <c r="I13" s="636"/>
      <c r="J13" s="637"/>
      <c r="K13" s="534"/>
      <c r="L13" s="577"/>
      <c r="M13" s="533"/>
      <c r="N13" s="578"/>
    </row>
    <row r="14" spans="1:14" outlineLevel="2">
      <c r="A14" s="537" t="s">
        <v>427</v>
      </c>
      <c r="B14" s="497">
        <v>1.4114971445976701</v>
      </c>
      <c r="C14" s="638">
        <f t="shared" si="0"/>
        <v>1.2531047093374201</v>
      </c>
      <c r="D14" s="624">
        <f t="shared" si="1"/>
        <v>1.407758416824098</v>
      </c>
      <c r="E14" s="435"/>
      <c r="F14" s="639">
        <f>1.094+0.075+0.014</f>
        <v>1.1830000000000001</v>
      </c>
      <c r="G14" s="435"/>
      <c r="H14" s="639">
        <f>1.094+0.075+0.014</f>
        <v>1.1830000000000001</v>
      </c>
      <c r="I14" s="636">
        <f>H14-D14</f>
        <v>-0.22475841682409792</v>
      </c>
      <c r="J14" s="641">
        <f>I14*0.19</f>
        <v>-4.2704099196578603E-2</v>
      </c>
      <c r="K14" s="534"/>
      <c r="L14" s="577"/>
      <c r="M14" s="533">
        <f>J14</f>
        <v>-4.2704099196578603E-2</v>
      </c>
      <c r="N14" s="578"/>
    </row>
    <row r="15" spans="1:14" outlineLevel="2">
      <c r="A15" s="537" t="s">
        <v>428</v>
      </c>
      <c r="B15" s="497">
        <v>0</v>
      </c>
      <c r="C15" s="638">
        <f t="shared" si="0"/>
        <v>0</v>
      </c>
      <c r="D15" s="624">
        <f t="shared" si="1"/>
        <v>0</v>
      </c>
      <c r="E15" s="435"/>
      <c r="F15" s="635"/>
      <c r="G15" s="435"/>
      <c r="H15" s="635"/>
      <c r="I15" s="636"/>
      <c r="J15" s="637"/>
      <c r="K15" s="534"/>
      <c r="L15" s="577"/>
      <c r="M15" s="533"/>
      <c r="N15" s="578"/>
    </row>
    <row r="16" spans="1:14" outlineLevel="2">
      <c r="A16" s="537" t="s">
        <v>429</v>
      </c>
      <c r="B16" s="497">
        <v>2.4266614306846437</v>
      </c>
      <c r="C16" s="638">
        <f t="shared" si="0"/>
        <v>2.1543514121845204</v>
      </c>
      <c r="D16" s="624">
        <f t="shared" si="1"/>
        <v>2.4202337687352866</v>
      </c>
      <c r="E16" s="435"/>
      <c r="F16" s="635"/>
      <c r="G16" s="435"/>
      <c r="H16" s="635"/>
      <c r="I16" s="636">
        <f>H16-D16</f>
        <v>-2.4202337687352866</v>
      </c>
      <c r="J16" s="641">
        <f>I16*0.19</f>
        <v>-0.45984441605970444</v>
      </c>
      <c r="K16" s="534">
        <f>J16</f>
        <v>-0.45984441605970444</v>
      </c>
      <c r="L16" s="577"/>
      <c r="M16" s="533"/>
      <c r="N16" s="578"/>
    </row>
    <row r="17" spans="1:14" outlineLevel="1">
      <c r="A17" s="529" t="s">
        <v>430</v>
      </c>
      <c r="B17" s="500">
        <v>19.206123930159642</v>
      </c>
      <c r="C17" s="642">
        <f t="shared" ref="C17:F17" si="3">SUM(C9:C16)</f>
        <v>17.050891273224114</v>
      </c>
      <c r="D17" s="643">
        <f t="shared" si="3"/>
        <v>19.155251373147973</v>
      </c>
      <c r="E17" s="435"/>
      <c r="F17" s="644">
        <f t="shared" si="3"/>
        <v>23.497999999999998</v>
      </c>
      <c r="G17" s="435"/>
      <c r="H17" s="644">
        <f t="shared" ref="H17" si="4">SUM(H9:H16)</f>
        <v>24.384</v>
      </c>
      <c r="I17" s="645">
        <f t="shared" ref="I17:I30" si="5">F17-D17</f>
        <v>4.3427486268520248</v>
      </c>
      <c r="J17" s="637"/>
      <c r="K17" s="534"/>
      <c r="L17" s="577"/>
      <c r="M17" s="533"/>
      <c r="N17" s="578"/>
    </row>
    <row r="18" spans="1:14" outlineLevel="1">
      <c r="A18" s="529"/>
      <c r="B18" s="495"/>
      <c r="C18" s="419"/>
      <c r="D18" s="634"/>
      <c r="E18" s="435"/>
      <c r="F18" s="635"/>
      <c r="G18" s="435"/>
      <c r="H18" s="635"/>
      <c r="I18" s="636"/>
      <c r="J18" s="637"/>
      <c r="K18" s="534"/>
      <c r="L18" s="577"/>
      <c r="M18" s="533"/>
      <c r="N18" s="578"/>
    </row>
    <row r="19" spans="1:14" outlineLevel="1">
      <c r="A19" s="528" t="s">
        <v>431</v>
      </c>
      <c r="B19" s="495"/>
      <c r="C19" s="419"/>
      <c r="D19" s="634"/>
      <c r="E19" s="435"/>
      <c r="F19" s="635"/>
      <c r="G19" s="435"/>
      <c r="H19" s="635"/>
      <c r="I19" s="636"/>
      <c r="J19" s="637"/>
      <c r="K19" s="534"/>
      <c r="L19" s="577"/>
      <c r="M19" s="533"/>
      <c r="N19" s="578"/>
    </row>
    <row r="20" spans="1:14" outlineLevel="2">
      <c r="A20" s="529" t="s">
        <v>432</v>
      </c>
      <c r="B20" s="497">
        <v>-21.591497757103696</v>
      </c>
      <c r="C20" s="638">
        <f>(B20/$C$4)*100</f>
        <v>-19.168588207655979</v>
      </c>
      <c r="D20" s="624">
        <f>C20*(1+$D$4)</f>
        <v>-21.534306899405919</v>
      </c>
      <c r="E20" s="435"/>
      <c r="F20" s="635">
        <f>-18.909-2.062-3.065+0.256</f>
        <v>-23.78</v>
      </c>
      <c r="G20" s="435" t="s">
        <v>467</v>
      </c>
      <c r="H20" s="635">
        <f>-18.909-2.062-3.065+0.256</f>
        <v>-23.78</v>
      </c>
      <c r="I20" s="636">
        <f t="shared" si="5"/>
        <v>-2.2456931005940817</v>
      </c>
      <c r="J20" s="640">
        <f>I20*0.19</f>
        <v>-0.42668168911287552</v>
      </c>
      <c r="K20" s="534"/>
      <c r="L20" s="577">
        <f>J20</f>
        <v>-0.42668168911287552</v>
      </c>
      <c r="M20" s="533"/>
      <c r="N20" s="578"/>
    </row>
    <row r="21" spans="1:14" outlineLevel="2">
      <c r="A21" s="529" t="s">
        <v>433</v>
      </c>
      <c r="B21" s="497">
        <v>0</v>
      </c>
      <c r="C21" s="638">
        <f>(B21/$C$4)*100</f>
        <v>0</v>
      </c>
      <c r="D21" s="624">
        <f>C21*(1+$D$4)</f>
        <v>0</v>
      </c>
      <c r="E21" s="435"/>
      <c r="F21" s="635"/>
      <c r="G21" s="435"/>
      <c r="H21" s="635"/>
      <c r="I21" s="636">
        <f t="shared" si="5"/>
        <v>0</v>
      </c>
      <c r="J21" s="637"/>
      <c r="K21" s="534"/>
      <c r="L21" s="577"/>
      <c r="M21" s="533"/>
      <c r="N21" s="578"/>
    </row>
    <row r="22" spans="1:14" outlineLevel="2">
      <c r="A22" s="529" t="s">
        <v>434</v>
      </c>
      <c r="B22" s="497">
        <v>-0.470499048199224</v>
      </c>
      <c r="C22" s="638">
        <f>(B22/$C$4)*100</f>
        <v>-0.41770156977914064</v>
      </c>
      <c r="D22" s="624">
        <f>C22*(1+$D$4)</f>
        <v>-0.46925280560803329</v>
      </c>
      <c r="E22" s="435"/>
      <c r="F22" s="635">
        <v>-0.108</v>
      </c>
      <c r="G22" s="435"/>
      <c r="H22" s="635">
        <v>-0.108</v>
      </c>
      <c r="I22" s="636">
        <f>F22-D22</f>
        <v>0.3612528056080333</v>
      </c>
      <c r="J22" s="641">
        <f>I22*0.19</f>
        <v>6.8638033065526322E-2</v>
      </c>
      <c r="K22" s="534"/>
      <c r="L22" s="577"/>
      <c r="M22" s="533">
        <f>J22</f>
        <v>6.8638033065526322E-2</v>
      </c>
      <c r="N22" s="578"/>
    </row>
    <row r="23" spans="1:14" outlineLevel="2">
      <c r="A23" s="537" t="s">
        <v>435</v>
      </c>
      <c r="B23" s="497">
        <v>-0.97836774587286723</v>
      </c>
      <c r="C23" s="638">
        <f>(B23/$C$4)*100</f>
        <v>-0.86857931984451986</v>
      </c>
      <c r="D23" s="624">
        <f>C23*(1+$D$4)</f>
        <v>-0.9757762771771904</v>
      </c>
      <c r="E23" s="435"/>
      <c r="F23" s="635">
        <v>-0.89300000000000002</v>
      </c>
      <c r="G23" s="435"/>
      <c r="H23" s="635">
        <v>-0.89300000000000002</v>
      </c>
      <c r="I23" s="636">
        <f>F23-D23</f>
        <v>8.2776277177190383E-2</v>
      </c>
      <c r="J23" s="641">
        <f>I23*0.19</f>
        <v>1.5727492663666173E-2</v>
      </c>
      <c r="K23" s="534"/>
      <c r="L23" s="577">
        <f>J23</f>
        <v>1.5727492663666173E-2</v>
      </c>
      <c r="M23" s="533"/>
      <c r="N23" s="578"/>
    </row>
    <row r="24" spans="1:14" outlineLevel="2">
      <c r="A24" s="537" t="s">
        <v>436</v>
      </c>
      <c r="B24" s="497">
        <v>0</v>
      </c>
      <c r="C24" s="638">
        <f>(B24/$C$4)*100</f>
        <v>0</v>
      </c>
      <c r="D24" s="624">
        <f>C24*(1+$D$4)</f>
        <v>0</v>
      </c>
      <c r="E24" s="435"/>
      <c r="F24" s="635"/>
      <c r="G24" s="435"/>
      <c r="H24" s="635"/>
      <c r="I24" s="636"/>
      <c r="J24" s="637"/>
      <c r="K24" s="534"/>
      <c r="L24" s="577"/>
      <c r="M24" s="533"/>
      <c r="N24" s="578"/>
    </row>
    <row r="25" spans="1:14" outlineLevel="1">
      <c r="A25" s="529" t="s">
        <v>437</v>
      </c>
      <c r="B25" s="500">
        <v>-23.040364551175784</v>
      </c>
      <c r="C25" s="642">
        <f t="shared" ref="C25:F25" si="6">SUM(C20:C24)</f>
        <v>-20.454869097279641</v>
      </c>
      <c r="D25" s="643">
        <f t="shared" si="6"/>
        <v>-22.979335982191142</v>
      </c>
      <c r="E25" s="435"/>
      <c r="F25" s="644">
        <f t="shared" si="6"/>
        <v>-24.781000000000002</v>
      </c>
      <c r="G25" s="435"/>
      <c r="H25" s="644">
        <f t="shared" ref="H25" si="7">SUM(H20:H24)</f>
        <v>-24.781000000000002</v>
      </c>
      <c r="I25" s="645">
        <f t="shared" si="5"/>
        <v>-1.8016640178088608</v>
      </c>
      <c r="J25" s="637"/>
      <c r="K25" s="583">
        <f>SUM(K6:K24)</f>
        <v>0.28799582646091754</v>
      </c>
      <c r="L25" s="584">
        <f t="shared" ref="L25:M25" si="8">SUM(L6:L24)</f>
        <v>0.49464087561695663</v>
      </c>
      <c r="M25" s="585">
        <f t="shared" si="8"/>
        <v>4.7393386894771516E-4</v>
      </c>
      <c r="N25" s="578"/>
    </row>
    <row r="26" spans="1:14" outlineLevel="1">
      <c r="A26" s="529"/>
      <c r="B26" s="495"/>
      <c r="C26" s="419"/>
      <c r="D26" s="634"/>
      <c r="E26" s="435"/>
      <c r="F26" s="635"/>
      <c r="G26" s="435"/>
      <c r="H26" s="635"/>
      <c r="I26" s="636"/>
      <c r="J26" s="637"/>
      <c r="K26" s="423"/>
      <c r="L26" s="424"/>
      <c r="M26" s="421"/>
      <c r="N26" s="578"/>
    </row>
    <row r="27" spans="1:14" outlineLevel="1">
      <c r="A27" s="528" t="s">
        <v>438</v>
      </c>
      <c r="B27" s="495"/>
      <c r="C27" s="419"/>
      <c r="D27" s="634"/>
      <c r="E27" s="435"/>
      <c r="F27" s="635"/>
      <c r="G27" s="435"/>
      <c r="H27" s="635"/>
      <c r="I27" s="636"/>
      <c r="J27" s="637"/>
      <c r="K27" s="423"/>
      <c r="L27" s="424"/>
      <c r="M27" s="421"/>
      <c r="N27" s="578"/>
    </row>
    <row r="28" spans="1:14" outlineLevel="1">
      <c r="A28" s="529" t="s">
        <v>439</v>
      </c>
      <c r="B28" s="493">
        <v>9.6118245625534087</v>
      </c>
      <c r="C28" s="638">
        <f>(B28/$C$4)*100</f>
        <v>8.533224931244149</v>
      </c>
      <c r="D28" s="624">
        <f>C28*(1+$D$4)</f>
        <v>9.5863650739641049</v>
      </c>
      <c r="E28" s="435"/>
      <c r="F28" s="635">
        <f>F6+F17+F25</f>
        <v>14.127999999999997</v>
      </c>
      <c r="G28" s="435"/>
      <c r="H28" s="635">
        <f>H6+H17+H25</f>
        <v>13.708000000000002</v>
      </c>
      <c r="I28" s="636">
        <f t="shared" si="5"/>
        <v>4.5416349260358917</v>
      </c>
      <c r="J28" s="637"/>
      <c r="K28" s="423"/>
      <c r="L28" s="424"/>
      <c r="M28" s="421"/>
      <c r="N28" s="578"/>
    </row>
    <row r="29" spans="1:14" outlineLevel="1">
      <c r="A29" s="529" t="s">
        <v>440</v>
      </c>
      <c r="B29" s="493">
        <v>0</v>
      </c>
      <c r="C29" s="638">
        <f>(B29/$C$4)*100</f>
        <v>0</v>
      </c>
      <c r="D29" s="624">
        <f>C29*(1+$D$4)</f>
        <v>0</v>
      </c>
      <c r="E29" s="435"/>
      <c r="F29" s="635"/>
      <c r="G29" s="435"/>
      <c r="H29" s="635"/>
      <c r="I29" s="636"/>
      <c r="J29" s="637"/>
      <c r="K29" s="423"/>
      <c r="L29" s="424"/>
      <c r="M29" s="421"/>
      <c r="N29" s="578"/>
    </row>
    <row r="30" spans="1:14">
      <c r="A30" s="529" t="s">
        <v>441</v>
      </c>
      <c r="B30" s="500">
        <v>9.6118245625534087</v>
      </c>
      <c r="C30" s="642">
        <f t="shared" ref="C30:F30" si="9">SUM(C28:C29)</f>
        <v>8.533224931244149</v>
      </c>
      <c r="D30" s="643">
        <f t="shared" si="9"/>
        <v>9.5863650739641049</v>
      </c>
      <c r="E30" s="435"/>
      <c r="F30" s="644">
        <f t="shared" si="9"/>
        <v>14.127999999999997</v>
      </c>
      <c r="G30" s="435" t="s">
        <v>468</v>
      </c>
      <c r="H30" s="644">
        <f t="shared" ref="H30" si="10">SUM(H28:H29)</f>
        <v>13.708000000000002</v>
      </c>
      <c r="I30" s="645">
        <f t="shared" si="5"/>
        <v>4.5416349260358917</v>
      </c>
      <c r="J30" s="637"/>
      <c r="K30" s="423"/>
      <c r="L30" s="424"/>
      <c r="M30" s="421"/>
      <c r="N30" s="578"/>
    </row>
    <row r="31" spans="1:14">
      <c r="A31" s="529"/>
      <c r="B31" s="493"/>
      <c r="C31" s="419"/>
      <c r="D31" s="634"/>
      <c r="E31" s="435"/>
      <c r="F31" s="635"/>
      <c r="G31" s="435"/>
      <c r="H31" s="635"/>
      <c r="I31" s="636"/>
      <c r="J31" s="637"/>
      <c r="K31" s="423"/>
      <c r="L31" s="424"/>
      <c r="M31" s="421"/>
      <c r="N31" s="578"/>
    </row>
    <row r="32" spans="1:14">
      <c r="A32" s="528" t="s">
        <v>442</v>
      </c>
      <c r="B32" s="493"/>
      <c r="C32" s="419"/>
      <c r="D32" s="634"/>
      <c r="E32" s="435"/>
      <c r="F32" s="635"/>
      <c r="G32" s="435"/>
      <c r="H32" s="635"/>
      <c r="I32" s="438"/>
      <c r="J32" s="637"/>
      <c r="K32" s="423"/>
      <c r="L32" s="424"/>
      <c r="M32" s="421"/>
      <c r="N32" s="578"/>
    </row>
    <row r="33" spans="1:14">
      <c r="A33" s="529" t="s">
        <v>444</v>
      </c>
      <c r="B33" s="502">
        <v>0.19</v>
      </c>
      <c r="C33" s="419"/>
      <c r="D33" s="634"/>
      <c r="E33" s="435"/>
      <c r="F33" s="635"/>
      <c r="G33" s="435"/>
      <c r="H33" s="635"/>
      <c r="I33" s="438"/>
      <c r="J33" s="637"/>
      <c r="K33" s="423"/>
      <c r="L33" s="424"/>
      <c r="M33" s="421"/>
      <c r="N33" s="578"/>
    </row>
    <row r="34" spans="1:14" ht="15.75" thickBot="1">
      <c r="A34" s="529" t="s">
        <v>442</v>
      </c>
      <c r="B34" s="504">
        <v>1.8262466668851476</v>
      </c>
      <c r="C34" s="646">
        <f>(B34/$C$4)*100</f>
        <v>1.621312736936388</v>
      </c>
      <c r="D34" s="647">
        <f>C34*(1+$D$4)</f>
        <v>1.8214093640531794</v>
      </c>
      <c r="E34" s="435"/>
      <c r="F34" s="648">
        <f>F30*0.19</f>
        <v>2.6843199999999996</v>
      </c>
      <c r="G34" s="435"/>
      <c r="H34" s="648">
        <f>H30*0.19</f>
        <v>2.6045200000000004</v>
      </c>
      <c r="I34" s="438"/>
      <c r="J34" s="641">
        <f>F34-D34</f>
        <v>0.86291063594682016</v>
      </c>
      <c r="K34" s="534"/>
      <c r="L34" s="424"/>
      <c r="M34" s="421"/>
      <c r="N34" s="578"/>
    </row>
    <row r="35" spans="1:14" ht="15.75" thickTop="1">
      <c r="A35" s="529" t="s">
        <v>445</v>
      </c>
      <c r="B35" s="506">
        <v>0.13582015570746556</v>
      </c>
      <c r="C35" s="419"/>
      <c r="D35" s="588"/>
      <c r="E35" s="435"/>
      <c r="F35" s="649">
        <f>F34/F6</f>
        <v>0.17418207773668157</v>
      </c>
      <c r="G35" s="650">
        <f>F35-B35</f>
        <v>3.8361922029216011E-2</v>
      </c>
      <c r="H35" s="649">
        <f>H34/H6</f>
        <v>0.18465225097483165</v>
      </c>
      <c r="I35" s="651">
        <f>F35-B35</f>
        <v>3.8361922029216011E-2</v>
      </c>
      <c r="J35" s="634"/>
      <c r="K35" s="423"/>
      <c r="L35" s="424"/>
      <c r="M35" s="421"/>
      <c r="N35" s="578"/>
    </row>
    <row r="36" spans="1:14">
      <c r="A36" s="529"/>
      <c r="B36" s="506"/>
      <c r="C36" s="419"/>
      <c r="D36" s="588"/>
      <c r="E36" s="435"/>
      <c r="F36" s="649"/>
      <c r="G36" s="650"/>
      <c r="H36" s="649"/>
      <c r="I36" s="651"/>
      <c r="J36" s="634"/>
      <c r="K36" s="423"/>
      <c r="L36" s="424"/>
      <c r="M36" s="421"/>
      <c r="N36" s="578"/>
    </row>
    <row r="37" spans="1:14">
      <c r="A37" s="529" t="s">
        <v>469</v>
      </c>
      <c r="B37" s="506"/>
      <c r="C37" s="419"/>
      <c r="D37" s="588"/>
      <c r="E37" s="435"/>
      <c r="F37" s="652">
        <v>0.11700000000000001</v>
      </c>
      <c r="G37" s="650"/>
      <c r="H37" s="652">
        <v>0.11700000000000001</v>
      </c>
      <c r="I37" s="651"/>
      <c r="J37" s="634"/>
      <c r="K37" s="423"/>
      <c r="L37" s="424"/>
      <c r="M37" s="421"/>
      <c r="N37" s="578"/>
    </row>
    <row r="38" spans="1:14">
      <c r="A38" s="529"/>
      <c r="B38" s="506"/>
      <c r="C38" s="424"/>
      <c r="D38" s="590"/>
      <c r="F38" s="591"/>
      <c r="G38" s="589"/>
      <c r="H38" s="591"/>
      <c r="I38" s="550"/>
      <c r="J38" s="421"/>
      <c r="K38" s="423"/>
      <c r="L38" s="424"/>
      <c r="M38" s="421"/>
      <c r="N38" s="578"/>
    </row>
    <row r="39" spans="1:14" s="435" customFormat="1" ht="15.75" thickBot="1">
      <c r="A39" s="592" t="s">
        <v>470</v>
      </c>
      <c r="B39" s="510"/>
      <c r="C39" s="593"/>
      <c r="D39" s="594"/>
      <c r="F39" s="595">
        <f>F34+F37</f>
        <v>2.8013199999999996</v>
      </c>
      <c r="H39" s="595">
        <f>H34+H37</f>
        <v>2.7215200000000004</v>
      </c>
      <c r="I39" s="469"/>
      <c r="J39" s="471"/>
      <c r="K39" s="469"/>
      <c r="L39" s="467"/>
      <c r="M39" s="471"/>
      <c r="N39" s="578"/>
    </row>
    <row r="40" spans="1:14" ht="15.75" thickBot="1">
      <c r="A40" s="513"/>
      <c r="B40" s="514"/>
    </row>
    <row r="41" spans="1:14" ht="15.75" thickBot="1">
      <c r="A41" s="553" t="s">
        <v>459</v>
      </c>
      <c r="B41" s="525"/>
      <c r="C41" s="526"/>
      <c r="D41" s="526"/>
      <c r="E41" s="526"/>
      <c r="F41" s="526"/>
      <c r="G41" s="526"/>
      <c r="H41" s="526"/>
      <c r="I41" s="526"/>
      <c r="J41" s="526"/>
      <c r="K41" s="526"/>
      <c r="L41" s="526"/>
      <c r="M41" s="554"/>
    </row>
    <row r="42" spans="1:14" ht="39" thickBot="1">
      <c r="A42" s="483" t="s">
        <v>417</v>
      </c>
      <c r="B42" s="566" t="s">
        <v>447</v>
      </c>
      <c r="C42" s="566" t="s">
        <v>448</v>
      </c>
      <c r="D42" s="567"/>
      <c r="E42" s="424"/>
      <c r="F42" s="520" t="s">
        <v>471</v>
      </c>
      <c r="G42" s="424"/>
      <c r="H42" s="520" t="s">
        <v>450</v>
      </c>
      <c r="I42" s="521" t="s">
        <v>451</v>
      </c>
      <c r="J42" s="522" t="s">
        <v>465</v>
      </c>
      <c r="K42" s="521" t="s">
        <v>453</v>
      </c>
      <c r="L42" s="523" t="s">
        <v>454</v>
      </c>
      <c r="M42" s="522" t="s">
        <v>455</v>
      </c>
    </row>
    <row r="43" spans="1:14">
      <c r="A43" s="568"/>
      <c r="B43" s="488"/>
      <c r="C43" s="424">
        <f>'FD details'!C43</f>
        <v>0</v>
      </c>
      <c r="D43" s="569"/>
      <c r="E43" s="424"/>
      <c r="F43" s="422"/>
      <c r="G43" s="424"/>
      <c r="H43" s="422"/>
      <c r="I43" s="423"/>
      <c r="J43" s="421"/>
      <c r="K43" s="423"/>
      <c r="L43" s="424"/>
      <c r="M43" s="421"/>
    </row>
    <row r="44" spans="1:14">
      <c r="A44" s="528" t="s">
        <v>418</v>
      </c>
      <c r="B44" s="488"/>
      <c r="C44" s="424"/>
      <c r="D44" s="421"/>
      <c r="E44" s="424"/>
      <c r="F44" s="422"/>
      <c r="G44" s="424"/>
      <c r="H44" s="422"/>
      <c r="I44" s="423"/>
      <c r="J44" s="421"/>
      <c r="K44" s="423"/>
      <c r="L44" s="424"/>
      <c r="M44" s="421"/>
    </row>
    <row r="45" spans="1:14">
      <c r="A45" s="529" t="s">
        <v>420</v>
      </c>
      <c r="B45" s="493">
        <v>13.446065183569548</v>
      </c>
      <c r="C45" s="530">
        <f>(B45/$C$4)*100</f>
        <v>11.937202755299669</v>
      </c>
      <c r="D45" s="531"/>
      <c r="E45" s="424"/>
      <c r="F45" s="575">
        <f>F6/(274.9/244.7)</f>
        <v>13.717976355038196</v>
      </c>
      <c r="G45" s="424"/>
      <c r="H45" s="575">
        <f>H6/(274.9/244.7)</f>
        <v>12.555451073117499</v>
      </c>
      <c r="I45" s="532">
        <f>F45-D45</f>
        <v>13.717976355038196</v>
      </c>
      <c r="J45" s="581">
        <f>I45*0.19</f>
        <v>2.6064155074572573</v>
      </c>
      <c r="K45" s="534">
        <f>J45</f>
        <v>2.6064155074572573</v>
      </c>
      <c r="L45" s="577"/>
      <c r="M45" s="533"/>
    </row>
    <row r="46" spans="1:14">
      <c r="A46" s="529"/>
      <c r="B46" s="495"/>
      <c r="C46" s="424"/>
      <c r="D46" s="421"/>
      <c r="E46" s="424"/>
      <c r="F46" s="579"/>
      <c r="G46" s="424"/>
      <c r="H46" s="579"/>
      <c r="I46" s="532"/>
      <c r="J46" s="580"/>
      <c r="K46" s="534"/>
      <c r="L46" s="577"/>
      <c r="M46" s="533"/>
    </row>
    <row r="47" spans="1:14">
      <c r="A47" s="528" t="s">
        <v>421</v>
      </c>
      <c r="B47" s="495"/>
      <c r="C47" s="424"/>
      <c r="D47" s="421"/>
      <c r="E47" s="424"/>
      <c r="F47" s="579"/>
      <c r="G47" s="424"/>
      <c r="H47" s="579"/>
      <c r="I47" s="532"/>
      <c r="J47" s="580"/>
      <c r="K47" s="534"/>
      <c r="L47" s="653"/>
      <c r="M47" s="533"/>
    </row>
    <row r="48" spans="1:14" outlineLevel="1">
      <c r="A48" s="529" t="s">
        <v>422</v>
      </c>
      <c r="B48" s="493">
        <v>20.76671635052741</v>
      </c>
      <c r="C48" s="530">
        <f t="shared" ref="C48:C55" si="11">(B48/$C$4)*100</f>
        <v>18.436360396419932</v>
      </c>
      <c r="D48" s="531"/>
      <c r="E48" s="424"/>
      <c r="F48" s="575">
        <f>F9/(274.9/244.7)</f>
        <v>21.890368861404149</v>
      </c>
      <c r="G48" s="424" t="s">
        <v>457</v>
      </c>
      <c r="H48" s="575">
        <f>H9/(274.9/244.7)</f>
        <v>22.679034558021101</v>
      </c>
      <c r="I48" s="532">
        <f t="shared" ref="I48:I49" si="12">F48-D48</f>
        <v>21.890368861404149</v>
      </c>
      <c r="J48" s="581">
        <f>I48*0.19</f>
        <v>4.1591700836667886</v>
      </c>
      <c r="K48" s="534"/>
      <c r="L48" s="655">
        <f>J48</f>
        <v>4.1591700836667886</v>
      </c>
      <c r="M48" s="533"/>
    </row>
    <row r="49" spans="1:14" outlineLevel="1">
      <c r="A49" s="529" t="s">
        <v>423</v>
      </c>
      <c r="B49" s="497">
        <v>0</v>
      </c>
      <c r="C49" s="530">
        <f t="shared" si="11"/>
        <v>0</v>
      </c>
      <c r="D49" s="531"/>
      <c r="E49" s="424"/>
      <c r="F49" s="575">
        <f>F10/(274.9/244.7)</f>
        <v>-0.11927901054929067</v>
      </c>
      <c r="G49" s="424"/>
      <c r="H49" s="575">
        <f>H10/(274.9/244.7)</f>
        <v>-0.11927901054929067</v>
      </c>
      <c r="I49" s="532">
        <f t="shared" si="12"/>
        <v>-0.11927901054929067</v>
      </c>
      <c r="J49" s="581">
        <f>I49*0.19</f>
        <v>-2.2663012004365227E-2</v>
      </c>
      <c r="K49" s="534"/>
      <c r="L49" s="653"/>
      <c r="M49" s="533">
        <f>J49</f>
        <v>-2.2663012004365227E-2</v>
      </c>
    </row>
    <row r="50" spans="1:14" outlineLevel="1">
      <c r="A50" s="537" t="s">
        <v>424</v>
      </c>
      <c r="B50" s="497">
        <v>0</v>
      </c>
      <c r="C50" s="530">
        <f t="shared" si="11"/>
        <v>0</v>
      </c>
      <c r="D50" s="531"/>
      <c r="E50" s="424"/>
      <c r="F50" s="579"/>
      <c r="G50" s="424"/>
      <c r="H50" s="579"/>
      <c r="I50" s="532"/>
      <c r="J50" s="580"/>
      <c r="K50" s="534"/>
      <c r="L50" s="653"/>
      <c r="M50" s="533"/>
    </row>
    <row r="51" spans="1:14" outlineLevel="1">
      <c r="A51" s="537" t="s">
        <v>425</v>
      </c>
      <c r="B51" s="497">
        <v>-5.3987509956500812</v>
      </c>
      <c r="C51" s="530">
        <f t="shared" si="11"/>
        <v>-4.7929252447177566</v>
      </c>
      <c r="D51" s="531"/>
      <c r="E51" s="424"/>
      <c r="F51" s="575">
        <f>F12/(274.9/244.7)</f>
        <v>-1.9075740269188797</v>
      </c>
      <c r="G51" s="424" t="s">
        <v>466</v>
      </c>
      <c r="H51" s="575">
        <f>H12/(274.9/244.7)</f>
        <v>-1.9075740269188797</v>
      </c>
      <c r="I51" s="532">
        <f t="shared" ref="I51" si="13">F51-D51</f>
        <v>-1.9075740269188797</v>
      </c>
      <c r="J51" s="581">
        <f>I51*0.19</f>
        <v>-0.36243906511458712</v>
      </c>
      <c r="K51" s="534">
        <f>J51</f>
        <v>-0.36243906511458712</v>
      </c>
      <c r="L51" s="653"/>
      <c r="M51" s="533"/>
    </row>
    <row r="52" spans="1:14" outlineLevel="1">
      <c r="A52" s="529" t="s">
        <v>426</v>
      </c>
      <c r="B52" s="493">
        <v>0</v>
      </c>
      <c r="C52" s="530">
        <f t="shared" si="11"/>
        <v>0</v>
      </c>
      <c r="D52" s="531"/>
      <c r="E52" s="424"/>
      <c r="F52" s="579"/>
      <c r="G52" s="424"/>
      <c r="H52" s="579"/>
      <c r="I52" s="532"/>
      <c r="J52" s="580"/>
      <c r="K52" s="534"/>
      <c r="L52" s="653"/>
      <c r="M52" s="533"/>
    </row>
    <row r="53" spans="1:14" outlineLevel="1">
      <c r="A53" s="537" t="s">
        <v>427</v>
      </c>
      <c r="B53" s="497">
        <v>1.4114971445976701</v>
      </c>
      <c r="C53" s="530">
        <f t="shared" si="11"/>
        <v>1.2531047093374201</v>
      </c>
      <c r="D53" s="531"/>
      <c r="E53" s="424"/>
      <c r="F53" s="575">
        <f>F14/(274.9/244.7)</f>
        <v>1.0530378319388871</v>
      </c>
      <c r="G53" s="424"/>
      <c r="H53" s="575">
        <f>H14/(274.9/244.7)</f>
        <v>1.0530378319388871</v>
      </c>
      <c r="I53" s="532">
        <f t="shared" ref="I53" si="14">F53-D53</f>
        <v>1.0530378319388871</v>
      </c>
      <c r="J53" s="581">
        <f>I53*0.19</f>
        <v>0.20007718806838856</v>
      </c>
      <c r="K53" s="534"/>
      <c r="L53" s="653"/>
      <c r="M53" s="533">
        <f>J53</f>
        <v>0.20007718806838856</v>
      </c>
    </row>
    <row r="54" spans="1:14" outlineLevel="1">
      <c r="A54" s="537" t="s">
        <v>428</v>
      </c>
      <c r="B54" s="497">
        <v>0</v>
      </c>
      <c r="C54" s="530">
        <f t="shared" si="11"/>
        <v>0</v>
      </c>
      <c r="D54" s="531"/>
      <c r="E54" s="424"/>
      <c r="F54" s="579"/>
      <c r="G54" s="424"/>
      <c r="H54" s="579"/>
      <c r="I54" s="532"/>
      <c r="J54" s="580"/>
      <c r="K54" s="534"/>
      <c r="L54" s="653"/>
      <c r="M54" s="533"/>
    </row>
    <row r="55" spans="1:14" outlineLevel="1">
      <c r="A55" s="537" t="s">
        <v>429</v>
      </c>
      <c r="B55" s="497">
        <v>2.4266614306846437</v>
      </c>
      <c r="C55" s="530">
        <f t="shared" si="11"/>
        <v>2.1543514121845204</v>
      </c>
      <c r="D55" s="531"/>
      <c r="E55" s="424"/>
      <c r="F55" s="579"/>
      <c r="G55" s="424"/>
      <c r="H55" s="579"/>
      <c r="I55" s="532">
        <f t="shared" ref="I55:I56" si="15">F55-D55</f>
        <v>0</v>
      </c>
      <c r="J55" s="581">
        <f>I55*0.19</f>
        <v>0</v>
      </c>
      <c r="K55" s="534">
        <f>J55</f>
        <v>0</v>
      </c>
      <c r="L55" s="653"/>
      <c r="M55" s="533"/>
    </row>
    <row r="56" spans="1:14">
      <c r="A56" s="529" t="s">
        <v>430</v>
      </c>
      <c r="B56" s="500">
        <v>19.206123930159642</v>
      </c>
      <c r="C56" s="538">
        <f t="shared" ref="C56" si="16">SUM(C48:C55)</f>
        <v>17.050891273224114</v>
      </c>
      <c r="D56" s="539"/>
      <c r="E56" s="424"/>
      <c r="F56" s="582">
        <f t="shared" ref="F56:H56" si="17">SUM(F48:F55)</f>
        <v>20.916553655874864</v>
      </c>
      <c r="G56" s="424"/>
      <c r="H56" s="582">
        <f t="shared" si="17"/>
        <v>21.705219352491817</v>
      </c>
      <c r="I56" s="541">
        <f t="shared" si="15"/>
        <v>20.916553655874864</v>
      </c>
      <c r="J56" s="580"/>
      <c r="K56" s="534"/>
      <c r="L56" s="653"/>
      <c r="M56" s="533"/>
    </row>
    <row r="57" spans="1:14">
      <c r="A57" s="529"/>
      <c r="B57" s="495"/>
      <c r="C57" s="424"/>
      <c r="D57" s="421"/>
      <c r="E57" s="424"/>
      <c r="F57" s="579"/>
      <c r="G57" s="424"/>
      <c r="H57" s="579"/>
      <c r="I57" s="532"/>
      <c r="J57" s="580"/>
      <c r="K57" s="534"/>
      <c r="L57" s="653"/>
      <c r="M57" s="533"/>
    </row>
    <row r="58" spans="1:14">
      <c r="A58" s="528" t="s">
        <v>431</v>
      </c>
      <c r="B58" s="495"/>
      <c r="C58" s="424"/>
      <c r="D58" s="421"/>
      <c r="E58" s="424"/>
      <c r="F58" s="579"/>
      <c r="G58" s="424"/>
      <c r="H58" s="579"/>
      <c r="I58" s="532"/>
      <c r="J58" s="580"/>
      <c r="K58" s="534"/>
      <c r="L58" s="653"/>
      <c r="M58" s="533"/>
      <c r="N58" s="424"/>
    </row>
    <row r="59" spans="1:14" outlineLevel="1">
      <c r="A59" s="529" t="s">
        <v>432</v>
      </c>
      <c r="B59" s="497">
        <v>-21.591497757103696</v>
      </c>
      <c r="C59" s="530">
        <f>(B59/$C$4)*100</f>
        <v>-19.168588207655979</v>
      </c>
      <c r="D59" s="531"/>
      <c r="E59" s="424"/>
      <c r="F59" s="575">
        <f>F20/(274.9/244.7)</f>
        <v>-21.16757366315024</v>
      </c>
      <c r="G59" s="424" t="s">
        <v>467</v>
      </c>
      <c r="H59" s="575">
        <f>H20/(274.9/244.7)</f>
        <v>-21.16757366315024</v>
      </c>
      <c r="I59" s="532">
        <f t="shared" ref="I59:I60" si="18">F59-D59</f>
        <v>-21.16757366315024</v>
      </c>
      <c r="J59" s="581">
        <f>I59*0.19</f>
        <v>-4.0218389959985457</v>
      </c>
      <c r="K59" s="534"/>
      <c r="L59" s="655">
        <f>J59</f>
        <v>-4.0218389959985457</v>
      </c>
      <c r="M59" s="533"/>
    </row>
    <row r="60" spans="1:14" outlineLevel="1">
      <c r="A60" s="529" t="s">
        <v>433</v>
      </c>
      <c r="B60" s="497">
        <v>0</v>
      </c>
      <c r="C60" s="530">
        <f>(B60/$C$4)*100</f>
        <v>0</v>
      </c>
      <c r="D60" s="531"/>
      <c r="E60" s="424"/>
      <c r="F60" s="579"/>
      <c r="G60" s="424"/>
      <c r="H60" s="579"/>
      <c r="I60" s="532">
        <f t="shared" si="18"/>
        <v>0</v>
      </c>
      <c r="J60" s="580"/>
      <c r="K60" s="534"/>
      <c r="L60" s="653"/>
      <c r="M60" s="533"/>
    </row>
    <row r="61" spans="1:14" outlineLevel="1">
      <c r="A61" s="529" t="s">
        <v>434</v>
      </c>
      <c r="B61" s="497">
        <v>-0.470499048199224</v>
      </c>
      <c r="C61" s="530">
        <f>(B61/$C$4)*100</f>
        <v>-0.41770156977914064</v>
      </c>
      <c r="D61" s="531"/>
      <c r="E61" s="424"/>
      <c r="F61" s="575">
        <f>F22/(274.9/244.7)</f>
        <v>-9.6135321935249193E-2</v>
      </c>
      <c r="G61" s="424"/>
      <c r="H61" s="575">
        <f>H22/(274.9/244.7)</f>
        <v>-9.6135321935249193E-2</v>
      </c>
      <c r="I61" s="532">
        <f>F61-D61</f>
        <v>-9.6135321935249193E-2</v>
      </c>
      <c r="J61" s="581">
        <f>I61*0.19</f>
        <v>-1.8265711167697346E-2</v>
      </c>
      <c r="K61" s="534"/>
      <c r="L61" s="577">
        <f>J61</f>
        <v>-1.8265711167697346E-2</v>
      </c>
      <c r="M61" s="421"/>
    </row>
    <row r="62" spans="1:14" outlineLevel="1">
      <c r="A62" s="537" t="s">
        <v>435</v>
      </c>
      <c r="B62" s="497">
        <v>-0.97836774587286723</v>
      </c>
      <c r="C62" s="530">
        <f>(B62/$C$4)*100</f>
        <v>-0.86857931984451986</v>
      </c>
      <c r="D62" s="531"/>
      <c r="E62" s="424"/>
      <c r="F62" s="575">
        <f>F23/(274.9/244.7)</f>
        <v>-0.79489668970534755</v>
      </c>
      <c r="G62" s="424"/>
      <c r="H62" s="575">
        <f>H23/(274.9/244.7)</f>
        <v>-0.79489668970534755</v>
      </c>
      <c r="I62" s="532">
        <f>F62-D62</f>
        <v>-0.79489668970534755</v>
      </c>
      <c r="J62" s="581">
        <f>I62*0.19</f>
        <v>-0.15103037104401604</v>
      </c>
      <c r="K62" s="534"/>
      <c r="L62" s="424"/>
      <c r="M62" s="533">
        <f>J62</f>
        <v>-0.15103037104401604</v>
      </c>
    </row>
    <row r="63" spans="1:14" outlineLevel="1">
      <c r="A63" s="537" t="s">
        <v>436</v>
      </c>
      <c r="B63" s="497">
        <v>0</v>
      </c>
      <c r="C63" s="530">
        <f>(B63/$C$4)*100</f>
        <v>0</v>
      </c>
      <c r="D63" s="531"/>
      <c r="E63" s="424"/>
      <c r="F63" s="579"/>
      <c r="G63" s="424"/>
      <c r="H63" s="579"/>
      <c r="I63" s="532"/>
      <c r="J63" s="580"/>
      <c r="K63" s="534"/>
      <c r="L63" s="577"/>
      <c r="M63" s="533"/>
    </row>
    <row r="64" spans="1:14">
      <c r="A64" s="529" t="s">
        <v>437</v>
      </c>
      <c r="B64" s="500">
        <v>-23.040364551175784</v>
      </c>
      <c r="C64" s="538">
        <f t="shared" ref="C64" si="19">SUM(C59:C63)</f>
        <v>-20.454869097279641</v>
      </c>
      <c r="D64" s="539"/>
      <c r="E64" s="424"/>
      <c r="F64" s="582">
        <f t="shared" ref="F64:H64" si="20">SUM(F59:F63)</f>
        <v>-22.058605674790837</v>
      </c>
      <c r="G64" s="424"/>
      <c r="H64" s="582">
        <f t="shared" si="20"/>
        <v>-22.058605674790837</v>
      </c>
      <c r="I64" s="541">
        <f t="shared" ref="I64" si="21">F64-D64</f>
        <v>-22.058605674790837</v>
      </c>
      <c r="J64" s="580"/>
      <c r="K64" s="625">
        <f>SUM(K45:K63)</f>
        <v>2.24397644234267</v>
      </c>
      <c r="L64" s="626">
        <f t="shared" ref="L64:M64" si="22">SUM(L45:L63)</f>
        <v>0.11906537650054563</v>
      </c>
      <c r="M64" s="627">
        <f t="shared" si="22"/>
        <v>2.6383805020007284E-2</v>
      </c>
    </row>
    <row r="65" spans="1:13">
      <c r="A65" s="529"/>
      <c r="B65" s="495"/>
      <c r="C65" s="424"/>
      <c r="D65" s="421"/>
      <c r="E65" s="424"/>
      <c r="F65" s="579"/>
      <c r="G65" s="424"/>
      <c r="H65" s="579"/>
      <c r="I65" s="532"/>
      <c r="J65" s="580"/>
      <c r="K65" s="423"/>
      <c r="L65" s="424"/>
      <c r="M65" s="421"/>
    </row>
    <row r="66" spans="1:13">
      <c r="A66" s="528" t="s">
        <v>438</v>
      </c>
      <c r="B66" s="495"/>
      <c r="C66" s="424"/>
      <c r="D66" s="421"/>
      <c r="E66" s="424"/>
      <c r="F66" s="579"/>
      <c r="G66" s="424"/>
      <c r="H66" s="579"/>
      <c r="I66" s="532"/>
      <c r="J66" s="580"/>
      <c r="K66" s="423"/>
      <c r="L66" s="424"/>
      <c r="M66" s="421"/>
    </row>
    <row r="67" spans="1:13" outlineLevel="1">
      <c r="A67" s="529" t="s">
        <v>439</v>
      </c>
      <c r="B67" s="493">
        <v>9.6118245625534087</v>
      </c>
      <c r="C67" s="530">
        <f>(B67/$C$4)*100</f>
        <v>8.533224931244149</v>
      </c>
      <c r="D67" s="531"/>
      <c r="E67" s="424"/>
      <c r="F67" s="579">
        <f>F45+F56+F64</f>
        <v>12.575924336122224</v>
      </c>
      <c r="G67" s="424"/>
      <c r="H67" s="579">
        <f>H45+H56+H64</f>
        <v>12.202064750818483</v>
      </c>
      <c r="I67" s="532">
        <f t="shared" ref="I67" si="23">F67-D67</f>
        <v>12.575924336122224</v>
      </c>
      <c r="J67" s="580"/>
      <c r="K67" s="423"/>
      <c r="L67" s="424"/>
      <c r="M67" s="421"/>
    </row>
    <row r="68" spans="1:13" outlineLevel="1">
      <c r="A68" s="529" t="s">
        <v>440</v>
      </c>
      <c r="B68" s="493">
        <v>0</v>
      </c>
      <c r="C68" s="530">
        <f>(B68/$C$4)*100</f>
        <v>0</v>
      </c>
      <c r="D68" s="531"/>
      <c r="E68" s="424"/>
      <c r="F68" s="579"/>
      <c r="G68" s="424"/>
      <c r="H68" s="579"/>
      <c r="I68" s="532"/>
      <c r="J68" s="580"/>
      <c r="K68" s="423"/>
      <c r="L68" s="424"/>
      <c r="M68" s="421"/>
    </row>
    <row r="69" spans="1:13">
      <c r="A69" s="529" t="s">
        <v>441</v>
      </c>
      <c r="B69" s="500">
        <v>9.6118245625534087</v>
      </c>
      <c r="C69" s="538">
        <f t="shared" ref="C69" si="24">SUM(C67:C68)</f>
        <v>8.533224931244149</v>
      </c>
      <c r="D69" s="539"/>
      <c r="E69" s="424"/>
      <c r="F69" s="582">
        <f t="shared" ref="F69:H69" si="25">SUM(F67:F68)</f>
        <v>12.575924336122224</v>
      </c>
      <c r="G69" s="424" t="s">
        <v>468</v>
      </c>
      <c r="H69" s="582">
        <f t="shared" si="25"/>
        <v>12.202064750818483</v>
      </c>
      <c r="I69" s="541">
        <f t="shared" ref="I69" si="26">F69-D69</f>
        <v>12.575924336122224</v>
      </c>
      <c r="J69" s="580"/>
      <c r="K69" s="423"/>
      <c r="L69" s="424"/>
      <c r="M69" s="421"/>
    </row>
    <row r="70" spans="1:13">
      <c r="A70" s="529"/>
      <c r="B70" s="493"/>
      <c r="C70" s="424"/>
      <c r="D70" s="421"/>
      <c r="E70" s="424"/>
      <c r="F70" s="579"/>
      <c r="G70" s="424"/>
      <c r="H70" s="579"/>
      <c r="I70" s="532"/>
      <c r="J70" s="580"/>
      <c r="K70" s="423"/>
      <c r="L70" s="424"/>
      <c r="M70" s="421"/>
    </row>
    <row r="71" spans="1:13">
      <c r="A71" s="528" t="s">
        <v>442</v>
      </c>
      <c r="B71" s="493"/>
      <c r="C71" s="424"/>
      <c r="D71" s="421"/>
      <c r="E71" s="424"/>
      <c r="F71" s="579"/>
      <c r="G71" s="424"/>
      <c r="H71" s="579"/>
      <c r="I71" s="423"/>
      <c r="J71" s="580"/>
      <c r="K71" s="423"/>
      <c r="L71" s="424"/>
      <c r="M71" s="421"/>
    </row>
    <row r="72" spans="1:13">
      <c r="A72" s="529" t="s">
        <v>444</v>
      </c>
      <c r="B72" s="502">
        <v>0.19</v>
      </c>
      <c r="C72" s="424"/>
      <c r="D72" s="421"/>
      <c r="E72" s="424"/>
      <c r="F72" s="579"/>
      <c r="G72" s="424"/>
      <c r="H72" s="579"/>
      <c r="I72" s="423"/>
      <c r="J72" s="580"/>
      <c r="K72" s="423"/>
      <c r="L72" s="424"/>
      <c r="M72" s="421"/>
    </row>
    <row r="73" spans="1:13" ht="15.75" thickBot="1">
      <c r="A73" s="529" t="s">
        <v>442</v>
      </c>
      <c r="B73" s="504">
        <v>1.8262466668851476</v>
      </c>
      <c r="C73" s="596">
        <f>(B73/$C$4)*100</f>
        <v>1.621312736936388</v>
      </c>
      <c r="D73" s="586"/>
      <c r="E73" s="424"/>
      <c r="F73" s="587">
        <f>F69*0.19</f>
        <v>2.3894256238632225</v>
      </c>
      <c r="G73" s="424"/>
      <c r="H73" s="587">
        <f>H69*0.19</f>
        <v>2.318392302655512</v>
      </c>
      <c r="I73" s="423"/>
      <c r="J73" s="581">
        <f>F73-D73</f>
        <v>2.3894256238632225</v>
      </c>
      <c r="K73" s="534"/>
      <c r="L73" s="424"/>
      <c r="M73" s="421"/>
    </row>
    <row r="74" spans="1:13" ht="15.75" thickTop="1">
      <c r="A74" s="529" t="s">
        <v>445</v>
      </c>
      <c r="B74" s="506">
        <v>0.13582015570746556</v>
      </c>
      <c r="C74" s="424"/>
      <c r="D74" s="590"/>
      <c r="E74" s="424"/>
      <c r="F74" s="549">
        <f>F73/F45</f>
        <v>0.17418207773668154</v>
      </c>
      <c r="G74" s="597">
        <f>F74-B74</f>
        <v>3.8361922029215983E-2</v>
      </c>
      <c r="H74" s="549">
        <f>H73/H45</f>
        <v>0.18465225097483165</v>
      </c>
      <c r="I74" s="550">
        <f>F74-B74</f>
        <v>3.8361922029215983E-2</v>
      </c>
      <c r="J74" s="421"/>
      <c r="K74" s="423"/>
      <c r="L74" s="424"/>
      <c r="M74" s="421"/>
    </row>
    <row r="75" spans="1:13" ht="15.75" thickBot="1">
      <c r="A75" s="592"/>
      <c r="B75" s="510"/>
      <c r="C75" s="593"/>
      <c r="D75" s="594"/>
      <c r="E75" s="419"/>
      <c r="F75" s="598"/>
      <c r="G75" s="419"/>
      <c r="H75" s="598"/>
      <c r="I75" s="469"/>
      <c r="J75" s="471"/>
      <c r="K75" s="469"/>
      <c r="L75" s="467"/>
      <c r="M75" s="471"/>
    </row>
    <row r="76" spans="1:13" ht="15.75" thickBot="1">
      <c r="A76" s="423"/>
      <c r="B76" s="424"/>
      <c r="C76" s="424"/>
      <c r="D76" s="424"/>
      <c r="E76" s="424"/>
      <c r="F76" s="424"/>
      <c r="G76" s="424"/>
      <c r="H76" s="424"/>
      <c r="I76" s="424"/>
      <c r="J76" s="424"/>
      <c r="K76" s="424"/>
      <c r="L76" s="424"/>
      <c r="M76" s="421"/>
    </row>
    <row r="77" spans="1:13" outlineLevel="1">
      <c r="A77" s="562" t="s">
        <v>119</v>
      </c>
      <c r="B77" s="526"/>
      <c r="C77" s="526"/>
      <c r="D77" s="599">
        <f>C73</f>
        <v>1.621312736936388</v>
      </c>
      <c r="E77" s="424"/>
      <c r="F77" s="424" t="s">
        <v>461</v>
      </c>
      <c r="G77" s="424"/>
      <c r="H77" s="424"/>
      <c r="I77" s="424"/>
      <c r="J77" s="424"/>
      <c r="K77" s="424"/>
      <c r="L77" s="424"/>
      <c r="M77" s="421"/>
    </row>
    <row r="78" spans="1:13" outlineLevel="1">
      <c r="A78" s="423"/>
      <c r="B78" s="424"/>
      <c r="C78" s="424"/>
      <c r="D78" s="421"/>
      <c r="E78" s="424"/>
      <c r="F78" s="424"/>
      <c r="G78" s="424"/>
      <c r="H78" s="424"/>
      <c r="I78" s="424"/>
      <c r="J78" s="424"/>
      <c r="K78" s="424"/>
      <c r="L78" s="424"/>
      <c r="M78" s="421"/>
    </row>
    <row r="79" spans="1:13" outlineLevel="1">
      <c r="A79" s="423" t="s">
        <v>120</v>
      </c>
      <c r="B79" s="629"/>
      <c r="C79" s="424"/>
      <c r="D79" s="430">
        <f>-'FD details'!S8/(274.9/244.7)</f>
        <v>-2.4229661695161879</v>
      </c>
      <c r="E79" s="424"/>
      <c r="F79" s="424" t="s">
        <v>472</v>
      </c>
      <c r="H79" s="628" t="s">
        <v>499</v>
      </c>
      <c r="I79" s="424"/>
      <c r="J79" s="424"/>
      <c r="K79" s="424"/>
      <c r="L79" s="424"/>
      <c r="M79" s="421"/>
    </row>
    <row r="80" spans="1:13" outlineLevel="1">
      <c r="A80" s="564" t="s">
        <v>121</v>
      </c>
      <c r="B80" s="424"/>
      <c r="C80" s="424"/>
      <c r="D80" s="654">
        <f>-L59-L48</f>
        <v>-0.13733108766824298</v>
      </c>
      <c r="E80" s="424"/>
      <c r="F80" s="424" t="s">
        <v>473</v>
      </c>
      <c r="G80" s="424"/>
      <c r="H80" s="424"/>
      <c r="I80" s="424"/>
      <c r="J80" s="424"/>
      <c r="K80" s="424"/>
      <c r="L80" s="424"/>
      <c r="M80" s="421"/>
    </row>
    <row r="81" spans="1:13" outlineLevel="1">
      <c r="A81" s="564" t="s">
        <v>122</v>
      </c>
      <c r="B81" s="424"/>
      <c r="C81" s="424"/>
      <c r="D81" s="430">
        <f>-'FD details'!P8/(274.9/244.7)</f>
        <v>-8.9014186977082591E-2</v>
      </c>
      <c r="E81" s="424"/>
      <c r="F81" s="424" t="s">
        <v>129</v>
      </c>
      <c r="G81" s="424"/>
      <c r="H81" s="424"/>
      <c r="I81" s="424"/>
      <c r="J81" s="424"/>
      <c r="K81" s="424"/>
      <c r="L81" s="424"/>
      <c r="M81" s="421"/>
    </row>
    <row r="82" spans="1:13" outlineLevel="1">
      <c r="A82" s="423"/>
      <c r="B82" s="424"/>
      <c r="C82" s="424"/>
      <c r="D82" s="421"/>
      <c r="E82" s="424"/>
      <c r="F82" s="424"/>
      <c r="G82" s="424"/>
      <c r="H82" s="424"/>
      <c r="I82" s="424"/>
      <c r="J82" s="424"/>
      <c r="K82" s="424"/>
      <c r="L82" s="424"/>
      <c r="M82" s="421"/>
    </row>
    <row r="83" spans="1:13" ht="15.75" thickBot="1">
      <c r="A83" s="423"/>
      <c r="B83" s="424"/>
      <c r="C83" s="424"/>
      <c r="D83" s="547">
        <f>SUM(D77:D82)</f>
        <v>-1.0279987072251255</v>
      </c>
      <c r="E83" s="424"/>
      <c r="F83" s="424"/>
      <c r="G83" s="424"/>
      <c r="H83" s="424"/>
      <c r="I83" s="424"/>
      <c r="J83" s="424"/>
      <c r="K83" s="424"/>
      <c r="L83" s="424"/>
      <c r="M83" s="421"/>
    </row>
    <row r="84" spans="1:13" ht="15.75" thickTop="1">
      <c r="A84" s="423"/>
      <c r="B84" s="424"/>
      <c r="C84" s="424"/>
      <c r="D84" s="421"/>
      <c r="E84" s="424"/>
      <c r="F84" s="424"/>
      <c r="G84" s="424"/>
      <c r="H84" s="424"/>
      <c r="I84" s="424"/>
      <c r="J84" s="424"/>
      <c r="K84" s="424"/>
      <c r="L84" s="424"/>
      <c r="M84" s="421"/>
    </row>
    <row r="85" spans="1:13">
      <c r="A85" s="423" t="s">
        <v>123</v>
      </c>
      <c r="B85" s="424"/>
      <c r="C85" s="424"/>
      <c r="D85" s="421"/>
      <c r="E85" s="424"/>
      <c r="F85" s="424"/>
      <c r="G85" s="424"/>
      <c r="H85" s="424"/>
      <c r="I85" s="424"/>
      <c r="J85" s="424"/>
      <c r="K85" s="424"/>
      <c r="L85" s="424"/>
      <c r="M85" s="421"/>
    </row>
    <row r="86" spans="1:13" outlineLevel="1">
      <c r="A86" s="423"/>
      <c r="B86" s="424" t="s">
        <v>124</v>
      </c>
      <c r="C86" s="424"/>
      <c r="D86" s="421">
        <v>0.7</v>
      </c>
      <c r="E86" s="424"/>
      <c r="F86" s="424" t="s">
        <v>474</v>
      </c>
      <c r="G86" s="424"/>
      <c r="H86" s="424"/>
      <c r="I86" s="424"/>
      <c r="J86" s="424"/>
      <c r="K86" s="424"/>
      <c r="L86" s="424"/>
      <c r="M86" s="421"/>
    </row>
    <row r="87" spans="1:13" outlineLevel="1">
      <c r="A87" s="423"/>
      <c r="B87" s="424" t="s">
        <v>125</v>
      </c>
      <c r="C87" s="424"/>
      <c r="D87" s="421">
        <v>-0.7</v>
      </c>
      <c r="E87" s="424"/>
      <c r="F87" s="424"/>
      <c r="G87" s="424"/>
      <c r="H87" s="424"/>
      <c r="I87" s="424"/>
      <c r="J87" s="424"/>
      <c r="K87" s="424"/>
      <c r="L87" s="424"/>
      <c r="M87" s="421"/>
    </row>
    <row r="88" spans="1:13" outlineLevel="1">
      <c r="A88" s="423"/>
      <c r="B88" s="424"/>
      <c r="C88" s="424"/>
      <c r="D88" s="421"/>
      <c r="E88" s="424"/>
      <c r="F88" s="424"/>
      <c r="G88" s="424"/>
      <c r="H88" s="424"/>
      <c r="I88" s="424"/>
      <c r="J88" s="424"/>
      <c r="K88" s="424"/>
      <c r="L88" s="424"/>
      <c r="M88" s="421"/>
    </row>
    <row r="89" spans="1:13" ht="15.75" thickBot="1">
      <c r="A89" s="423"/>
      <c r="B89" s="424"/>
      <c r="C89" s="424"/>
      <c r="D89" s="565">
        <f>SUM(D86:D88)</f>
        <v>0</v>
      </c>
      <c r="E89" s="424"/>
      <c r="F89" s="424"/>
      <c r="G89" s="424"/>
      <c r="H89" s="424"/>
      <c r="I89" s="424"/>
      <c r="J89" s="424"/>
      <c r="K89" s="424"/>
      <c r="L89" s="424"/>
      <c r="M89" s="421"/>
    </row>
    <row r="90" spans="1:13" ht="16.5" thickTop="1" thickBot="1">
      <c r="A90" s="469"/>
      <c r="B90" s="467"/>
      <c r="C90" s="467"/>
      <c r="D90" s="471"/>
      <c r="E90" s="424"/>
      <c r="F90" s="424"/>
      <c r="G90" s="424"/>
      <c r="H90" s="424"/>
      <c r="I90" s="424"/>
      <c r="J90" s="424"/>
      <c r="K90" s="424"/>
      <c r="L90" s="424"/>
      <c r="M90" s="421"/>
    </row>
    <row r="91" spans="1:13">
      <c r="A91" s="423"/>
      <c r="B91" s="424"/>
      <c r="C91" s="424"/>
      <c r="D91" s="424"/>
      <c r="E91" s="424"/>
      <c r="F91" s="424"/>
      <c r="G91" s="424"/>
      <c r="H91" s="424"/>
      <c r="I91" s="424"/>
      <c r="J91" s="424"/>
      <c r="K91" s="424"/>
      <c r="L91" s="424"/>
      <c r="M91" s="421"/>
    </row>
    <row r="92" spans="1:13" ht="15.75" thickBot="1">
      <c r="A92" s="469"/>
      <c r="B92" s="467"/>
      <c r="C92" s="467"/>
      <c r="D92" s="467"/>
      <c r="E92" s="467"/>
      <c r="F92" s="467"/>
      <c r="G92" s="467"/>
      <c r="H92" s="467"/>
      <c r="I92" s="467"/>
      <c r="J92" s="467"/>
      <c r="K92" s="467"/>
      <c r="L92" s="467"/>
      <c r="M92" s="471"/>
    </row>
  </sheetData>
  <mergeCells count="1">
    <mergeCell ref="B2:D2"/>
  </mergeCells>
  <pageMargins left="0.7" right="0.7" top="0.75" bottom="0.75" header="0.3" footer="0.3"/>
  <pageSetup paperSize="9" scale="58" fitToHeight="0" orientation="landscape" r:id="rId1"/>
  <rowBreaks count="1" manualBreakCount="1">
    <brk id="40" max="16383" man="1"/>
  </rowBreaks>
  <legacy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R42"/>
  <sheetViews>
    <sheetView tabSelected="1" topLeftCell="A4" workbookViewId="0">
      <selection activeCell="O37" sqref="O37:R37"/>
    </sheetView>
  </sheetViews>
  <sheetFormatPr defaultRowHeight="15"/>
  <cols>
    <col min="1" max="5" width="9" style="164"/>
    <col min="6" max="6" width="8.875" style="164" hidden="1" customWidth="1"/>
    <col min="7" max="9" width="9" style="164" hidden="1" customWidth="1"/>
    <col min="10" max="10" width="9" style="164"/>
    <col min="11" max="11" width="12.625" style="164" bestFit="1" customWidth="1"/>
    <col min="12" max="13" width="9.25" style="164" bestFit="1" customWidth="1"/>
    <col min="14" max="16384" width="9" style="164"/>
  </cols>
  <sheetData>
    <row r="1" spans="1:15">
      <c r="A1" s="164" t="s">
        <v>177</v>
      </c>
      <c r="F1" s="676" t="s">
        <v>176</v>
      </c>
      <c r="G1" s="676"/>
      <c r="H1" s="676"/>
      <c r="K1" s="164" t="s">
        <v>175</v>
      </c>
    </row>
    <row r="2" spans="1:15">
      <c r="F2" s="177" t="s">
        <v>128</v>
      </c>
      <c r="G2" s="177" t="s">
        <v>126</v>
      </c>
      <c r="H2" s="177" t="s">
        <v>118</v>
      </c>
      <c r="K2" s="177" t="s">
        <v>128</v>
      </c>
      <c r="L2" s="177" t="s">
        <v>126</v>
      </c>
      <c r="M2" s="177" t="s">
        <v>118</v>
      </c>
    </row>
    <row r="3" spans="1:15">
      <c r="F3" s="177"/>
      <c r="G3" s="177"/>
      <c r="H3" s="177"/>
    </row>
    <row r="4" spans="1:15">
      <c r="A4" s="208" t="s">
        <v>174</v>
      </c>
    </row>
    <row r="5" spans="1:15">
      <c r="A5" s="208"/>
    </row>
    <row r="6" spans="1:15">
      <c r="A6" s="164" t="s">
        <v>506</v>
      </c>
      <c r="F6" s="207">
        <f>'Debt Inputs'!C66/1000</f>
        <v>17.042821822822845</v>
      </c>
      <c r="G6" s="207">
        <f>'Debt Inputs'!D66/1000</f>
        <v>14.925010461924527</v>
      </c>
      <c r="H6" s="207">
        <f>'Debt Inputs'!E66/1000</f>
        <v>13.51175504961064</v>
      </c>
      <c r="J6" s="164" t="s">
        <v>168</v>
      </c>
      <c r="K6" s="211">
        <f>+'Debt Inputs'!C61/1000</f>
        <v>18.269255512054791</v>
      </c>
      <c r="L6" s="211">
        <f>+'Debt Inputs'!D61/1000</f>
        <v>15.210246613972602</v>
      </c>
      <c r="M6" s="211">
        <f>+'Debt Inputs'!E61/1000</f>
        <v>13.425802694794518</v>
      </c>
    </row>
    <row r="7" spans="1:15">
      <c r="A7" s="164" t="s">
        <v>167</v>
      </c>
      <c r="F7" s="207">
        <f>'Debt Inputs'!C75</f>
        <v>278.37228664969075</v>
      </c>
      <c r="G7" s="207">
        <f>'Debt Inputs'!D75</f>
        <v>280.48160377358488</v>
      </c>
      <c r="H7" s="207">
        <f>'Debt Inputs'!E75</f>
        <v>288.84787972243646</v>
      </c>
      <c r="K7" s="211">
        <f>+'Debt Inputs'!C70</f>
        <v>312.72799999999995</v>
      </c>
      <c r="L7" s="211">
        <f>+'Debt Inputs'!D70</f>
        <v>303.75</v>
      </c>
      <c r="M7" s="211">
        <f>+'Debt Inputs'!E70</f>
        <v>306.20000000000005</v>
      </c>
    </row>
    <row r="8" spans="1:15">
      <c r="A8" s="164" t="s">
        <v>23</v>
      </c>
      <c r="F8" s="212">
        <f>F6/F7</f>
        <v>6.1223126870635192E-2</v>
      </c>
      <c r="G8" s="212">
        <f>G6/G7</f>
        <v>5.3212083292181071E-2</v>
      </c>
      <c r="H8" s="212">
        <f>H6/H7</f>
        <v>4.6778100163291952E-2</v>
      </c>
      <c r="J8" s="164" t="s">
        <v>114</v>
      </c>
      <c r="K8" s="212">
        <f>+K6/K7</f>
        <v>5.8418995139721396E-2</v>
      </c>
      <c r="L8" s="212">
        <f>+L6/L7</f>
        <v>5.0074885971926261E-2</v>
      </c>
      <c r="M8" s="212">
        <f>+M6/M7</f>
        <v>4.3846514352692739E-2</v>
      </c>
    </row>
    <row r="9" spans="1:15">
      <c r="A9" s="164" t="s">
        <v>166</v>
      </c>
      <c r="F9" s="213">
        <f>(278.3/269.3)-1</f>
        <v>3.3419977720014815E-2</v>
      </c>
      <c r="G9" s="213">
        <f>(269.3/261.1)-1</f>
        <v>3.1405591727307502E-2</v>
      </c>
      <c r="H9" s="213">
        <f>(261.1/257.1)-1</f>
        <v>1.5558148580318898E-2</v>
      </c>
      <c r="K9" s="212">
        <f>+'Debt Inputs'!C68</f>
        <v>3.7358490566037648E-2</v>
      </c>
      <c r="L9" s="212">
        <f>+'Debt Inputs'!D68</f>
        <v>2.1588280647648509E-2</v>
      </c>
      <c r="M9" s="212">
        <f>+'Debt Inputs'!E68</f>
        <v>1.0518114530580401E-2</v>
      </c>
    </row>
    <row r="10" spans="1:15">
      <c r="A10" s="164" t="s">
        <v>173</v>
      </c>
      <c r="F10" s="213"/>
      <c r="G10" s="213"/>
      <c r="H10" s="213"/>
      <c r="K10" s="212">
        <f>+K8-K9</f>
        <v>2.1060504573683747E-2</v>
      </c>
      <c r="L10" s="212">
        <f>+L8-L9</f>
        <v>2.8486605324277752E-2</v>
      </c>
      <c r="M10" s="212">
        <f>+M8-M9</f>
        <v>3.3328399822112338E-2</v>
      </c>
      <c r="O10" s="164" t="s">
        <v>172</v>
      </c>
    </row>
    <row r="11" spans="1:15">
      <c r="A11" s="164" t="s">
        <v>165</v>
      </c>
      <c r="F11" s="212">
        <f>F8*F9</f>
        <v>2.0460755359662684E-3</v>
      </c>
      <c r="G11" s="212">
        <f>G8*G9</f>
        <v>1.6711569628337197E-3</v>
      </c>
      <c r="H11" s="212">
        <f>H8*H9</f>
        <v>7.2778063264553592E-4</v>
      </c>
    </row>
    <row r="12" spans="1:15">
      <c r="A12" s="164" t="s">
        <v>164</v>
      </c>
      <c r="F12" s="212">
        <f>F8-F11</f>
        <v>5.9177051334668926E-2</v>
      </c>
      <c r="G12" s="212">
        <f>G8-G11</f>
        <v>5.1540926329347349E-2</v>
      </c>
      <c r="H12" s="212">
        <f>H8-H11</f>
        <v>4.6050319530646415E-2</v>
      </c>
    </row>
    <row r="13" spans="1:15">
      <c r="A13" s="164" t="s">
        <v>112</v>
      </c>
      <c r="F13" s="215">
        <v>2.5000000000000001E-2</v>
      </c>
      <c r="G13" s="215">
        <v>2.5000000000000001E-2</v>
      </c>
      <c r="H13" s="215">
        <v>2.5000000000000001E-2</v>
      </c>
      <c r="K13" s="214">
        <v>2.6100000000000002E-2</v>
      </c>
      <c r="L13" s="214">
        <v>2.6100000000000002E-2</v>
      </c>
      <c r="M13" s="214">
        <v>2.6100000000000002E-2</v>
      </c>
    </row>
    <row r="14" spans="1:15">
      <c r="A14" s="164" t="s">
        <v>163</v>
      </c>
      <c r="F14" s="212">
        <f>F12*F13</f>
        <v>1.4794262833667231E-3</v>
      </c>
      <c r="G14" s="212">
        <f>G12*G13</f>
        <v>1.2885231582336837E-3</v>
      </c>
      <c r="H14" s="212">
        <f>H12*H13</f>
        <v>1.1512579882661605E-3</v>
      </c>
    </row>
    <row r="15" spans="1:15">
      <c r="A15" s="164" t="s">
        <v>162</v>
      </c>
      <c r="F15" s="212">
        <f>F12-F14</f>
        <v>5.7697625051302201E-2</v>
      </c>
      <c r="G15" s="212">
        <f>G12-G14</f>
        <v>5.0252403171113666E-2</v>
      </c>
      <c r="H15" s="212">
        <f>H12-H14</f>
        <v>4.4899061542380256E-2</v>
      </c>
      <c r="J15" s="164" t="s">
        <v>116</v>
      </c>
      <c r="K15" s="214">
        <f>+K8-K9-K13</f>
        <v>-5.0394954263162546E-3</v>
      </c>
      <c r="L15" s="214">
        <f>+L8-L9-L13</f>
        <v>2.3866053242777505E-3</v>
      </c>
      <c r="M15" s="214">
        <f>+M8-M9-M13</f>
        <v>7.2283998221123365E-3</v>
      </c>
    </row>
    <row r="16" spans="1:15">
      <c r="A16" s="164" t="s">
        <v>161</v>
      </c>
      <c r="F16" s="207">
        <f>'Debt Inputs'!C84</f>
        <v>442.05922762718154</v>
      </c>
      <c r="G16" s="207">
        <f>'Debt Inputs'!D84</f>
        <v>427.35810034469546</v>
      </c>
      <c r="H16" s="207">
        <f>'Debt Inputs'!E84</f>
        <v>405.92979385453123</v>
      </c>
      <c r="K16" s="164">
        <f>+'Debt Inputs'!C78</f>
        <v>488.3</v>
      </c>
      <c r="L16" s="164">
        <f>+'Debt Inputs'!D78</f>
        <v>455.5</v>
      </c>
      <c r="M16" s="164">
        <f>+'Debt Inputs'!E78</f>
        <v>432.8</v>
      </c>
    </row>
    <row r="17" spans="1:14">
      <c r="A17" s="164" t="s">
        <v>160</v>
      </c>
      <c r="F17" s="211">
        <f>F15*F16</f>
        <v>25.505767566101373</v>
      </c>
      <c r="G17" s="211">
        <f>G15*G16</f>
        <v>21.475771556962886</v>
      </c>
      <c r="H17" s="211">
        <f>H15*H16</f>
        <v>18.225866796160329</v>
      </c>
      <c r="J17" s="164" t="s">
        <v>159</v>
      </c>
      <c r="K17" s="211">
        <f>+K15*K16</f>
        <v>-2.4607856166702273</v>
      </c>
      <c r="L17" s="211">
        <f>+L15*L16</f>
        <v>1.0870987252085154</v>
      </c>
      <c r="M17" s="211">
        <f>+M15*M16</f>
        <v>3.1284514430102193</v>
      </c>
    </row>
    <row r="18" spans="1:14">
      <c r="A18" s="164" t="s">
        <v>171</v>
      </c>
      <c r="F18" s="213">
        <v>0.625</v>
      </c>
      <c r="G18" s="213">
        <v>0.625</v>
      </c>
      <c r="H18" s="213">
        <v>0.625</v>
      </c>
      <c r="I18" s="164" t="s">
        <v>170</v>
      </c>
      <c r="K18" s="213">
        <v>0.625</v>
      </c>
      <c r="L18" s="213">
        <v>0.625</v>
      </c>
      <c r="M18" s="213">
        <v>0.625</v>
      </c>
      <c r="N18" s="164" t="s">
        <v>170</v>
      </c>
    </row>
    <row r="19" spans="1:14">
      <c r="A19" s="164" t="s">
        <v>156</v>
      </c>
      <c r="F19" s="211">
        <f>F17*F18</f>
        <v>15.941104728813357</v>
      </c>
      <c r="G19" s="211">
        <f>G17*G18</f>
        <v>13.422357223101804</v>
      </c>
      <c r="H19" s="211">
        <f>H17*H18</f>
        <v>11.391166747600206</v>
      </c>
      <c r="J19" s="164" t="s">
        <v>155</v>
      </c>
      <c r="K19" s="211">
        <f>+K18*K17</f>
        <v>-1.5379910104188921</v>
      </c>
      <c r="L19" s="211">
        <f>+L18*L17</f>
        <v>0.67943670325532213</v>
      </c>
      <c r="M19" s="211">
        <f>+M18*M17</f>
        <v>1.955282151881387</v>
      </c>
    </row>
    <row r="20" spans="1:14">
      <c r="A20" s="164" t="s">
        <v>477</v>
      </c>
      <c r="F20" s="210">
        <v>0.19</v>
      </c>
      <c r="G20" s="210">
        <v>0.2</v>
      </c>
      <c r="H20" s="210">
        <v>0.2</v>
      </c>
      <c r="K20" s="210">
        <v>0.19</v>
      </c>
      <c r="L20" s="210">
        <v>0.2</v>
      </c>
      <c r="M20" s="210">
        <v>0.2</v>
      </c>
    </row>
    <row r="21" spans="1:14">
      <c r="A21" s="164" t="s">
        <v>154</v>
      </c>
      <c r="F21" s="209">
        <f>F19*(1-F20)</f>
        <v>12.912294830338821</v>
      </c>
      <c r="G21" s="209">
        <f>G19*(1-G20)</f>
        <v>10.737885778481443</v>
      </c>
      <c r="H21" s="209">
        <f>H19*(1-H20)</f>
        <v>9.1129333980801643</v>
      </c>
      <c r="J21" s="164" t="s">
        <v>153</v>
      </c>
      <c r="K21" s="209">
        <f>K19*(1-K20)</f>
        <v>-1.2457727184393026</v>
      </c>
      <c r="L21" s="209">
        <f>L19*(1-L20)</f>
        <v>0.54354936260425768</v>
      </c>
      <c r="M21" s="209">
        <f>M19*(1-M20)</f>
        <v>1.5642257215051096</v>
      </c>
    </row>
    <row r="23" spans="1:14">
      <c r="A23" s="208" t="s">
        <v>169</v>
      </c>
    </row>
    <row r="24" spans="1:14">
      <c r="A24" s="208"/>
    </row>
    <row r="25" spans="1:14">
      <c r="A25" s="164" t="s">
        <v>506</v>
      </c>
      <c r="F25" s="207">
        <f>'Debt Inputs'!C66/1000</f>
        <v>17.042821822822845</v>
      </c>
      <c r="G25" s="207">
        <f>'Debt Inputs'!D66/1000</f>
        <v>14.925010461924527</v>
      </c>
      <c r="H25" s="207">
        <f>'Debt Inputs'!E66/1000</f>
        <v>13.51175504961064</v>
      </c>
      <c r="J25" s="164" t="s">
        <v>168</v>
      </c>
      <c r="K25" s="211">
        <f>+'Debt Inputs'!C61/1000</f>
        <v>18.269255512054791</v>
      </c>
      <c r="L25" s="211">
        <f>+'Debt Inputs'!D61/1000</f>
        <v>15.210246613972602</v>
      </c>
      <c r="M25" s="211">
        <f>+'Debt Inputs'!E61/1000</f>
        <v>13.425802694794518</v>
      </c>
    </row>
    <row r="26" spans="1:14">
      <c r="A26" s="164" t="s">
        <v>167</v>
      </c>
      <c r="F26" s="207">
        <f>'Debt Inputs'!C75</f>
        <v>278.37228664969075</v>
      </c>
      <c r="G26" s="207">
        <f>'Debt Inputs'!D75</f>
        <v>280.48160377358488</v>
      </c>
      <c r="H26" s="207">
        <f>'Debt Inputs'!E75</f>
        <v>288.84787972243646</v>
      </c>
      <c r="K26" s="211">
        <f>+'Debt Inputs'!C70</f>
        <v>312.72799999999995</v>
      </c>
      <c r="L26" s="211">
        <f>+'Debt Inputs'!D70</f>
        <v>303.75</v>
      </c>
      <c r="M26" s="211">
        <f>+'Debt Inputs'!E70</f>
        <v>306.20000000000005</v>
      </c>
    </row>
    <row r="27" spans="1:14">
      <c r="A27" s="164" t="s">
        <v>23</v>
      </c>
      <c r="F27" s="212">
        <f>F25/F26</f>
        <v>6.1223126870635192E-2</v>
      </c>
      <c r="G27" s="212">
        <f>G25/G26</f>
        <v>5.3212083292181071E-2</v>
      </c>
      <c r="H27" s="212">
        <f>H25/H26</f>
        <v>4.6778100163291952E-2</v>
      </c>
      <c r="J27" s="164" t="s">
        <v>114</v>
      </c>
      <c r="K27" s="212">
        <f>+K25/K26</f>
        <v>5.8418995139721396E-2</v>
      </c>
      <c r="L27" s="212">
        <f>+L25/L26</f>
        <v>5.0074885971926261E-2</v>
      </c>
      <c r="M27" s="212">
        <f>+M25/M26</f>
        <v>4.3846514352692739E-2</v>
      </c>
    </row>
    <row r="28" spans="1:14">
      <c r="A28" s="164" t="s">
        <v>166</v>
      </c>
      <c r="F28" s="213">
        <f>(278.3/269.3)-1</f>
        <v>3.3419977720014815E-2</v>
      </c>
      <c r="G28" s="213">
        <f>(269.3/261.1)-1</f>
        <v>3.1405591727307502E-2</v>
      </c>
      <c r="H28" s="213">
        <f>(261.1/257.1)-1</f>
        <v>1.5558148580318898E-2</v>
      </c>
      <c r="K28" s="212">
        <f>+'Debt Inputs'!C68</f>
        <v>3.7358490566037648E-2</v>
      </c>
      <c r="L28" s="212">
        <f>+'Debt Inputs'!D68</f>
        <v>2.1588280647648509E-2</v>
      </c>
      <c r="M28" s="212">
        <f>+'Debt Inputs'!E68</f>
        <v>1.0518114530580401E-2</v>
      </c>
    </row>
    <row r="29" spans="1:14">
      <c r="F29" s="213"/>
      <c r="G29" s="213"/>
      <c r="H29" s="213"/>
      <c r="K29" s="212">
        <f>+K27-K28</f>
        <v>2.1060504573683747E-2</v>
      </c>
      <c r="L29" s="212">
        <f>+L27-L28</f>
        <v>2.8486605324277752E-2</v>
      </c>
      <c r="M29" s="212">
        <f>+M27-M28</f>
        <v>3.3328399822112338E-2</v>
      </c>
    </row>
    <row r="30" spans="1:14">
      <c r="A30" s="164" t="s">
        <v>165</v>
      </c>
      <c r="F30" s="212">
        <f>F27*F28</f>
        <v>2.0460755359662684E-3</v>
      </c>
      <c r="G30" s="212">
        <f>G27*G28</f>
        <v>1.6711569628337197E-3</v>
      </c>
      <c r="H30" s="212">
        <f>H27*H28</f>
        <v>7.2778063264553592E-4</v>
      </c>
    </row>
    <row r="31" spans="1:14">
      <c r="A31" s="164" t="s">
        <v>164</v>
      </c>
      <c r="F31" s="212">
        <f>F27-F30</f>
        <v>5.9177051334668926E-2</v>
      </c>
      <c r="G31" s="212">
        <f>G27-G30</f>
        <v>5.1540926329347349E-2</v>
      </c>
      <c r="H31" s="212">
        <f>H27-H30</f>
        <v>4.6050319530646415E-2</v>
      </c>
    </row>
    <row r="32" spans="1:14">
      <c r="A32" s="164" t="s">
        <v>112</v>
      </c>
      <c r="F32" s="215">
        <v>2.5000000000000001E-2</v>
      </c>
      <c r="G32" s="215">
        <v>2.5000000000000001E-2</v>
      </c>
      <c r="H32" s="215">
        <v>2.5000000000000001E-2</v>
      </c>
      <c r="K32" s="214">
        <v>2.6100000000000002E-2</v>
      </c>
      <c r="L32" s="214">
        <v>2.6100000000000002E-2</v>
      </c>
      <c r="M32" s="214">
        <v>2.6100000000000002E-2</v>
      </c>
    </row>
    <row r="33" spans="1:18">
      <c r="A33" s="164" t="s">
        <v>163</v>
      </c>
      <c r="F33" s="212">
        <f>F31*F32</f>
        <v>1.4794262833667231E-3</v>
      </c>
      <c r="G33" s="212">
        <f>G31*G32</f>
        <v>1.2885231582336837E-3</v>
      </c>
      <c r="H33" s="212">
        <f>H31*H32</f>
        <v>1.1512579882661605E-3</v>
      </c>
    </row>
    <row r="34" spans="1:18">
      <c r="A34" s="164" t="s">
        <v>162</v>
      </c>
      <c r="F34" s="212">
        <f>F31-F33</f>
        <v>5.7697625051302201E-2</v>
      </c>
      <c r="G34" s="212">
        <f>G31-G33</f>
        <v>5.0252403171113666E-2</v>
      </c>
      <c r="H34" s="212">
        <f>H31-H33</f>
        <v>4.4899061542380256E-2</v>
      </c>
      <c r="J34" s="164" t="s">
        <v>116</v>
      </c>
      <c r="K34" s="214">
        <f>+K29-K32</f>
        <v>-5.0394954263162546E-3</v>
      </c>
      <c r="L34" s="214">
        <f>+L29-L32</f>
        <v>2.3866053242777505E-3</v>
      </c>
      <c r="M34" s="214">
        <f>+M29-M32</f>
        <v>7.2283998221123365E-3</v>
      </c>
    </row>
    <row r="35" spans="1:18">
      <c r="A35" s="164" t="s">
        <v>161</v>
      </c>
      <c r="F35" s="207">
        <f>'Debt Inputs'!C84</f>
        <v>442.05922762718154</v>
      </c>
      <c r="G35" s="207">
        <f>'Debt Inputs'!D84</f>
        <v>427.35810034469546</v>
      </c>
      <c r="H35" s="207">
        <f>'Debt Inputs'!E84</f>
        <v>405.92979385453123</v>
      </c>
      <c r="K35" s="211">
        <f>+'Debt Inputs'!C78</f>
        <v>488.3</v>
      </c>
      <c r="L35" s="211">
        <f>+'Debt Inputs'!D78</f>
        <v>455.5</v>
      </c>
      <c r="M35" s="211">
        <f>+'Debt Inputs'!E78</f>
        <v>432.8</v>
      </c>
    </row>
    <row r="36" spans="1:18">
      <c r="A36" s="164" t="s">
        <v>160</v>
      </c>
      <c r="F36" s="211">
        <f>F34*F35</f>
        <v>25.505767566101373</v>
      </c>
      <c r="G36" s="211">
        <f>G34*G35</f>
        <v>21.475771556962886</v>
      </c>
      <c r="H36" s="211">
        <f>H34*H35</f>
        <v>18.225866796160329</v>
      </c>
      <c r="J36" s="164" t="s">
        <v>159</v>
      </c>
      <c r="K36" s="211">
        <f>+K34*K35</f>
        <v>-2.4607856166702273</v>
      </c>
      <c r="L36" s="211">
        <f>+L34*L35</f>
        <v>1.0870987252085154</v>
      </c>
      <c r="M36" s="211">
        <f>+M34*M35</f>
        <v>3.1284514430102193</v>
      </c>
    </row>
    <row r="37" spans="1:18">
      <c r="A37" s="164" t="s">
        <v>158</v>
      </c>
      <c r="F37" s="213">
        <v>0.64290000000000003</v>
      </c>
      <c r="G37" s="213">
        <v>0.66679999999999995</v>
      </c>
      <c r="H37" s="213">
        <v>0.71789999999999998</v>
      </c>
      <c r="I37" s="164" t="s">
        <v>157</v>
      </c>
      <c r="K37" s="213">
        <v>0.6404502205638406</v>
      </c>
      <c r="L37" s="213">
        <v>0.66691107758548807</v>
      </c>
      <c r="M37" s="213">
        <v>0.70732270732270741</v>
      </c>
      <c r="N37" s="216"/>
      <c r="O37" s="216"/>
      <c r="P37" s="216"/>
      <c r="Q37" s="216"/>
      <c r="R37" s="216"/>
    </row>
    <row r="38" spans="1:18">
      <c r="A38" s="164" t="s">
        <v>156</v>
      </c>
      <c r="F38" s="211">
        <f>F36*F37</f>
        <v>16.397657968246573</v>
      </c>
      <c r="G38" s="211">
        <f>G36*G37</f>
        <v>14.320044474182852</v>
      </c>
      <c r="H38" s="211">
        <f>H36*H37</f>
        <v>13.084349772963499</v>
      </c>
      <c r="J38" s="164" t="s">
        <v>155</v>
      </c>
      <c r="K38" s="211">
        <f>K36*K37</f>
        <v>-1.5760106909567737</v>
      </c>
      <c r="L38" s="211">
        <f>L36*L37</f>
        <v>0.72499818227062141</v>
      </c>
      <c r="M38" s="211">
        <f>M36*M37</f>
        <v>2.212824744397619</v>
      </c>
    </row>
    <row r="39" spans="1:18">
      <c r="A39" s="164" t="s">
        <v>477</v>
      </c>
      <c r="F39" s="210">
        <v>0.19</v>
      </c>
      <c r="G39" s="210">
        <v>0.2</v>
      </c>
      <c r="H39" s="210">
        <v>0.2</v>
      </c>
      <c r="K39" s="210">
        <v>0.19</v>
      </c>
      <c r="L39" s="210">
        <v>0.2</v>
      </c>
      <c r="M39" s="210">
        <v>0.2</v>
      </c>
    </row>
    <row r="40" spans="1:18">
      <c r="A40" s="164" t="s">
        <v>154</v>
      </c>
      <c r="F40" s="209">
        <f>F38*(1-F39)</f>
        <v>13.282102954279726</v>
      </c>
      <c r="G40" s="209">
        <f>G38*(1-G39)</f>
        <v>11.456035579346283</v>
      </c>
      <c r="H40" s="209">
        <f>H38*(1-H39)</f>
        <v>10.4674798183708</v>
      </c>
      <c r="J40" s="164" t="s">
        <v>153</v>
      </c>
      <c r="K40" s="209">
        <f>K38*(1-K39)</f>
        <v>-1.2765686596749868</v>
      </c>
      <c r="L40" s="209">
        <f>L38*(1-L39)</f>
        <v>0.57999854581649712</v>
      </c>
      <c r="M40" s="209">
        <f>M38*(1-M39)</f>
        <v>1.7702597955180952</v>
      </c>
    </row>
    <row r="42" spans="1:18">
      <c r="A42" s="208" t="s">
        <v>152</v>
      </c>
      <c r="F42" s="207">
        <f>'Debt Inputs'!C93</f>
        <v>0.78059256200142535</v>
      </c>
      <c r="G42" s="207">
        <f>'Debt Inputs'!D93</f>
        <v>0.87992613573926093</v>
      </c>
      <c r="H42" s="207">
        <f>'Debt Inputs'!E93</f>
        <v>0.84678234561596322</v>
      </c>
      <c r="K42" s="395">
        <f>'Debt Inputs'!C93</f>
        <v>0.78059256200142535</v>
      </c>
      <c r="L42" s="395">
        <f>'Debt Inputs'!D93</f>
        <v>0.87992613573926093</v>
      </c>
      <c r="M42" s="395">
        <f>'Debt Inputs'!E93</f>
        <v>0.84678234561596322</v>
      </c>
      <c r="O42" s="396" t="s">
        <v>364</v>
      </c>
    </row>
  </sheetData>
  <mergeCells count="1">
    <mergeCell ref="F1:H1"/>
  </mergeCells>
  <pageMargins left="0.7" right="0.7" top="0.75" bottom="0.75" header="0.3" footer="0.3"/>
  <pageSetup paperSize="9" orientation="portrait" verticalDpi="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H93"/>
  <sheetViews>
    <sheetView topLeftCell="A49" workbookViewId="0">
      <selection activeCell="B61" sqref="B61"/>
    </sheetView>
  </sheetViews>
  <sheetFormatPr defaultRowHeight="15"/>
  <cols>
    <col min="1" max="1" width="9" style="216"/>
    <col min="2" max="2" width="46" style="216" bestFit="1" customWidth="1"/>
    <col min="3" max="3" width="9.125" style="216" customWidth="1"/>
    <col min="4" max="5" width="13.75" style="216" bestFit="1" customWidth="1"/>
    <col min="6" max="16384" width="9" style="216"/>
  </cols>
  <sheetData>
    <row r="1" spans="1:8">
      <c r="A1" s="244"/>
      <c r="B1" s="243"/>
      <c r="C1" s="239" t="s">
        <v>95</v>
      </c>
      <c r="D1" s="242" t="s">
        <v>96</v>
      </c>
      <c r="E1" s="242" t="s">
        <v>97</v>
      </c>
      <c r="F1" s="216" t="s">
        <v>253</v>
      </c>
    </row>
    <row r="2" spans="1:8">
      <c r="A2" s="244" t="s">
        <v>252</v>
      </c>
      <c r="B2" s="243"/>
      <c r="C2" s="239"/>
      <c r="D2" s="242"/>
      <c r="E2" s="242"/>
    </row>
    <row r="3" spans="1:8">
      <c r="A3" s="224"/>
      <c r="B3" s="240"/>
      <c r="C3" s="240" t="s">
        <v>251</v>
      </c>
      <c r="D3" s="240" t="s">
        <v>251</v>
      </c>
      <c r="E3" s="240" t="s">
        <v>251</v>
      </c>
    </row>
    <row r="4" spans="1:8">
      <c r="A4" s="224"/>
      <c r="B4" s="240"/>
      <c r="C4" s="241" t="s">
        <v>250</v>
      </c>
      <c r="D4" s="241" t="s">
        <v>250</v>
      </c>
      <c r="E4" s="241" t="s">
        <v>250</v>
      </c>
    </row>
    <row r="5" spans="1:8">
      <c r="A5" s="224"/>
      <c r="B5" s="240"/>
      <c r="C5" s="239"/>
      <c r="D5" s="239"/>
      <c r="E5" s="239"/>
    </row>
    <row r="6" spans="1:8">
      <c r="A6" s="238" t="s">
        <v>249</v>
      </c>
      <c r="B6" s="236" t="s">
        <v>248</v>
      </c>
      <c r="C6" s="221">
        <v>1201.8999899999999</v>
      </c>
      <c r="D6" s="221">
        <v>1201.9000100000001</v>
      </c>
      <c r="E6" s="221">
        <v>1205.1928700000001</v>
      </c>
      <c r="H6" s="216" t="s">
        <v>503</v>
      </c>
    </row>
    <row r="7" spans="1:8">
      <c r="A7" s="238">
        <v>220220</v>
      </c>
      <c r="B7" s="236" t="s">
        <v>247</v>
      </c>
      <c r="C7" s="221">
        <v>34.835910000000005</v>
      </c>
      <c r="D7" s="221">
        <v>58.684069999999998</v>
      </c>
      <c r="E7" s="221">
        <v>64.376010000000008</v>
      </c>
    </row>
    <row r="8" spans="1:8">
      <c r="A8" s="238">
        <v>220230</v>
      </c>
      <c r="B8" s="236" t="s">
        <v>246</v>
      </c>
      <c r="C8" s="221">
        <v>34.835910000000005</v>
      </c>
      <c r="D8" s="221">
        <v>58.684069999999998</v>
      </c>
      <c r="E8" s="221">
        <v>64.376010000000008</v>
      </c>
    </row>
    <row r="9" spans="1:8">
      <c r="A9" s="238">
        <v>220240</v>
      </c>
      <c r="B9" s="236" t="s">
        <v>245</v>
      </c>
      <c r="C9" s="221">
        <v>393.69178000000005</v>
      </c>
      <c r="D9" s="221">
        <v>572.49980000000005</v>
      </c>
      <c r="E9" s="221">
        <v>574.06868999999995</v>
      </c>
      <c r="H9" s="216" t="s">
        <v>503</v>
      </c>
    </row>
    <row r="10" spans="1:8">
      <c r="A10" s="238">
        <v>220280</v>
      </c>
      <c r="B10" s="236" t="s">
        <v>244</v>
      </c>
      <c r="C10" s="221">
        <v>53.633139999999997</v>
      </c>
      <c r="D10" s="221">
        <v>0</v>
      </c>
      <c r="E10" s="221">
        <v>0</v>
      </c>
    </row>
    <row r="11" spans="1:8">
      <c r="A11" s="238">
        <v>220270</v>
      </c>
      <c r="B11" s="236" t="s">
        <v>243</v>
      </c>
      <c r="C11" s="221">
        <v>0</v>
      </c>
      <c r="D11" s="221">
        <v>0</v>
      </c>
      <c r="E11" s="221">
        <v>0</v>
      </c>
      <c r="F11" s="216" t="s">
        <v>219</v>
      </c>
    </row>
    <row r="12" spans="1:8">
      <c r="A12" s="238">
        <v>220250</v>
      </c>
      <c r="B12" s="236" t="s">
        <v>220</v>
      </c>
      <c r="C12" s="235">
        <v>0</v>
      </c>
      <c r="D12" s="235">
        <v>0</v>
      </c>
      <c r="E12" s="235">
        <v>0</v>
      </c>
      <c r="F12" s="216" t="s">
        <v>219</v>
      </c>
    </row>
    <row r="13" spans="1:8">
      <c r="A13" s="238"/>
      <c r="B13" s="229" t="s">
        <v>242</v>
      </c>
      <c r="C13" s="231">
        <f>SUM(C6:C12)</f>
        <v>1718.8967299999999</v>
      </c>
      <c r="D13" s="231">
        <f>SUM(D6:D12)</f>
        <v>1891.7679500000002</v>
      </c>
      <c r="E13" s="231">
        <f>SUM(E6:E12)</f>
        <v>1908.0135799999998</v>
      </c>
    </row>
    <row r="14" spans="1:8">
      <c r="A14" s="238"/>
      <c r="B14" s="223"/>
      <c r="C14" s="221"/>
      <c r="D14" s="221"/>
      <c r="E14" s="221"/>
    </row>
    <row r="15" spans="1:8">
      <c r="A15" s="238" t="s">
        <v>241</v>
      </c>
      <c r="B15" s="225" t="s">
        <v>240</v>
      </c>
      <c r="C15" s="221">
        <v>56.20872</v>
      </c>
      <c r="D15" s="221">
        <v>56.20872</v>
      </c>
      <c r="E15" s="221">
        <v>56.20872</v>
      </c>
    </row>
    <row r="16" spans="1:8">
      <c r="A16" s="238" t="s">
        <v>239</v>
      </c>
      <c r="B16" s="225" t="s">
        <v>238</v>
      </c>
      <c r="C16" s="221">
        <v>2.1949999999999998</v>
      </c>
      <c r="D16" s="221">
        <v>2.1949999999999998</v>
      </c>
      <c r="E16" s="221">
        <v>2.1949999999999998</v>
      </c>
    </row>
    <row r="17" spans="1:6">
      <c r="A17" s="238" t="s">
        <v>237</v>
      </c>
      <c r="B17" s="225" t="s">
        <v>236</v>
      </c>
      <c r="C17" s="221">
        <v>1.5614400000000002</v>
      </c>
      <c r="D17" s="221">
        <v>1.5614400000000002</v>
      </c>
      <c r="E17" s="221">
        <v>1.5614400000000002</v>
      </c>
    </row>
    <row r="18" spans="1:6">
      <c r="A18" s="226" t="s">
        <v>235</v>
      </c>
      <c r="B18" s="225" t="s">
        <v>234</v>
      </c>
      <c r="C18" s="221">
        <v>2.5514999999999999</v>
      </c>
      <c r="D18" s="221">
        <v>2.5514999999999999</v>
      </c>
      <c r="E18" s="221">
        <v>2.5514999999999999</v>
      </c>
    </row>
    <row r="19" spans="1:6">
      <c r="A19" s="224"/>
      <c r="B19" s="237" t="s">
        <v>233</v>
      </c>
      <c r="C19" s="231">
        <f>SUM(C15:C18)</f>
        <v>62.516659999999995</v>
      </c>
      <c r="D19" s="231">
        <f>SUM(D15:D18)</f>
        <v>62.516659999999995</v>
      </c>
      <c r="E19" s="231">
        <f>SUM(E15:E18)</f>
        <v>62.516659999999995</v>
      </c>
    </row>
    <row r="20" spans="1:6">
      <c r="A20" s="224"/>
      <c r="B20" s="221"/>
      <c r="C20" s="221"/>
      <c r="D20" s="221"/>
      <c r="E20" s="221"/>
    </row>
    <row r="21" spans="1:6">
      <c r="A21" s="226" t="s">
        <v>232</v>
      </c>
      <c r="B21" s="225" t="s">
        <v>231</v>
      </c>
      <c r="C21" s="221">
        <v>0</v>
      </c>
      <c r="D21" s="221">
        <v>48.838380000000001</v>
      </c>
      <c r="E21" s="221">
        <v>-86.51679</v>
      </c>
    </row>
    <row r="22" spans="1:6">
      <c r="A22" s="226" t="s">
        <v>230</v>
      </c>
      <c r="B22" s="225" t="s">
        <v>229</v>
      </c>
      <c r="C22" s="221">
        <v>0</v>
      </c>
      <c r="D22" s="221">
        <v>0</v>
      </c>
      <c r="E22" s="221">
        <v>-8.85867</v>
      </c>
    </row>
    <row r="23" spans="1:6">
      <c r="A23" s="226" t="s">
        <v>228</v>
      </c>
      <c r="B23" s="225" t="s">
        <v>227</v>
      </c>
      <c r="C23" s="221">
        <v>15.254770000000001</v>
      </c>
      <c r="D23" s="221">
        <v>40.055440000000004</v>
      </c>
      <c r="E23" s="221">
        <v>55.834400000000002</v>
      </c>
    </row>
    <row r="24" spans="1:6">
      <c r="A24" s="226"/>
      <c r="B24" s="229" t="s">
        <v>226</v>
      </c>
      <c r="C24" s="231">
        <f>SUM(C21:C23)</f>
        <v>15.254770000000001</v>
      </c>
      <c r="D24" s="231">
        <f>SUM(D21:D23)</f>
        <v>88.893820000000005</v>
      </c>
      <c r="E24" s="231">
        <f>SUM(E21:E23)</f>
        <v>-39.541060000000002</v>
      </c>
    </row>
    <row r="25" spans="1:6">
      <c r="A25" s="226"/>
      <c r="B25" s="223"/>
      <c r="C25" s="227"/>
      <c r="D25" s="227"/>
      <c r="E25" s="227"/>
    </row>
    <row r="26" spans="1:6">
      <c r="A26" s="226" t="s">
        <v>225</v>
      </c>
      <c r="B26" s="236" t="s">
        <v>224</v>
      </c>
      <c r="C26" s="221">
        <v>64.121040000000008</v>
      </c>
      <c r="D26" s="221">
        <v>0</v>
      </c>
      <c r="E26" s="221">
        <v>0</v>
      </c>
    </row>
    <row r="27" spans="1:6">
      <c r="A27" s="226" t="s">
        <v>223</v>
      </c>
      <c r="B27" s="236" t="s">
        <v>222</v>
      </c>
      <c r="C27" s="221">
        <v>142.29155</v>
      </c>
      <c r="D27" s="221">
        <v>186.98576</v>
      </c>
      <c r="E27" s="221">
        <v>210.57601</v>
      </c>
    </row>
    <row r="28" spans="1:6">
      <c r="A28" s="226" t="s">
        <v>221</v>
      </c>
      <c r="B28" s="236" t="s">
        <v>220</v>
      </c>
      <c r="C28" s="235">
        <v>0</v>
      </c>
      <c r="D28" s="235">
        <v>0</v>
      </c>
      <c r="E28" s="235">
        <v>0</v>
      </c>
      <c r="F28" s="216" t="s">
        <v>219</v>
      </c>
    </row>
    <row r="29" spans="1:6">
      <c r="A29" s="226"/>
      <c r="B29" s="229" t="s">
        <v>218</v>
      </c>
      <c r="C29" s="231">
        <f>SUM(C26:C28)</f>
        <v>206.41259000000002</v>
      </c>
      <c r="D29" s="231">
        <f>SUM(D26:D28)</f>
        <v>186.98576</v>
      </c>
      <c r="E29" s="231">
        <f>SUM(E26:E28)</f>
        <v>210.57601</v>
      </c>
    </row>
    <row r="30" spans="1:6">
      <c r="A30" s="226"/>
      <c r="B30" s="223"/>
      <c r="C30" s="227"/>
      <c r="D30" s="227"/>
      <c r="E30" s="227"/>
    </row>
    <row r="31" spans="1:6">
      <c r="A31" s="226" t="s">
        <v>217</v>
      </c>
      <c r="B31" s="225" t="s">
        <v>216</v>
      </c>
      <c r="C31" s="221">
        <v>830.82706999999994</v>
      </c>
      <c r="D31" s="221">
        <v>805.83958999999993</v>
      </c>
      <c r="E31" s="221">
        <v>793.17102</v>
      </c>
    </row>
    <row r="32" spans="1:6">
      <c r="A32" s="226" t="s">
        <v>215</v>
      </c>
      <c r="B32" s="225" t="s">
        <v>214</v>
      </c>
      <c r="C32" s="221">
        <v>1803</v>
      </c>
      <c r="D32" s="221">
        <v>1803</v>
      </c>
      <c r="E32" s="221">
        <v>1803</v>
      </c>
    </row>
    <row r="33" spans="1:5">
      <c r="A33" s="226" t="s">
        <v>213</v>
      </c>
      <c r="B33" s="225" t="s">
        <v>212</v>
      </c>
      <c r="C33" s="221">
        <v>1403.5189399999999</v>
      </c>
      <c r="D33" s="221">
        <v>1361.3074999999999</v>
      </c>
      <c r="E33" s="221">
        <v>1339.90644</v>
      </c>
    </row>
    <row r="34" spans="1:5">
      <c r="A34" s="226" t="s">
        <v>211</v>
      </c>
      <c r="B34" s="234" t="s">
        <v>210</v>
      </c>
      <c r="C34" s="221">
        <v>1652.75</v>
      </c>
      <c r="D34" s="221">
        <v>1652.75</v>
      </c>
      <c r="E34" s="221">
        <v>1652.75</v>
      </c>
    </row>
    <row r="35" spans="1:5">
      <c r="A35" s="226" t="s">
        <v>209</v>
      </c>
      <c r="B35" s="225" t="s">
        <v>208</v>
      </c>
      <c r="C35" s="221">
        <v>2602.8555999999999</v>
      </c>
      <c r="D35" s="221">
        <v>2524.5736000000002</v>
      </c>
      <c r="E35" s="221">
        <v>2484.8848800000001</v>
      </c>
    </row>
    <row r="36" spans="1:5">
      <c r="A36" s="226" t="s">
        <v>207</v>
      </c>
      <c r="B36" s="225" t="s">
        <v>206</v>
      </c>
      <c r="C36" s="221">
        <v>1296.4000000000001</v>
      </c>
      <c r="D36" s="221">
        <v>1249.2</v>
      </c>
      <c r="E36" s="221">
        <v>1222.9000000000001</v>
      </c>
    </row>
    <row r="37" spans="1:5">
      <c r="A37" s="226"/>
      <c r="B37" s="229" t="s">
        <v>205</v>
      </c>
      <c r="C37" s="233">
        <f>SUM(C31:C36)</f>
        <v>9589.3516099999997</v>
      </c>
      <c r="D37" s="233">
        <f>SUM(D31:D36)</f>
        <v>9396.6706900000008</v>
      </c>
      <c r="E37" s="233">
        <f>SUM(E31:E36)</f>
        <v>9296.6123399999997</v>
      </c>
    </row>
    <row r="38" spans="1:5">
      <c r="A38" s="226"/>
      <c r="B38" s="229"/>
      <c r="C38" s="221"/>
      <c r="D38" s="221"/>
      <c r="E38" s="221"/>
    </row>
    <row r="39" spans="1:5">
      <c r="A39" s="232"/>
      <c r="B39" s="229" t="s">
        <v>204</v>
      </c>
      <c r="C39" s="217">
        <f>C13+C19+C24+C29+C37</f>
        <v>11592.432359999999</v>
      </c>
      <c r="D39" s="217">
        <f t="shared" ref="D39:E39" si="0">D13+D19+D24+D29+D37</f>
        <v>11626.83488</v>
      </c>
      <c r="E39" s="217">
        <f t="shared" si="0"/>
        <v>11438.177529999999</v>
      </c>
    </row>
    <row r="40" spans="1:5">
      <c r="A40" s="226"/>
      <c r="B40" s="223"/>
      <c r="C40" s="227"/>
      <c r="D40" s="227"/>
      <c r="E40" s="227"/>
    </row>
    <row r="41" spans="1:5">
      <c r="A41" s="226" t="s">
        <v>203</v>
      </c>
      <c r="B41" s="225" t="s">
        <v>202</v>
      </c>
      <c r="C41" s="221">
        <v>806.6</v>
      </c>
      <c r="D41" s="221">
        <v>407.54599999999999</v>
      </c>
      <c r="E41" s="221">
        <v>220.75399999999999</v>
      </c>
    </row>
    <row r="42" spans="1:5">
      <c r="A42" s="226" t="s">
        <v>201</v>
      </c>
      <c r="B42" s="225" t="s">
        <v>200</v>
      </c>
      <c r="C42" s="221">
        <v>1362.5930000000001</v>
      </c>
      <c r="D42" s="221">
        <v>688.46799999999996</v>
      </c>
      <c r="E42" s="221">
        <v>372.92</v>
      </c>
    </row>
    <row r="43" spans="1:5">
      <c r="A43" s="226" t="s">
        <v>199</v>
      </c>
      <c r="B43" s="225" t="s">
        <v>198</v>
      </c>
      <c r="C43" s="221">
        <v>2526.9580000000001</v>
      </c>
      <c r="D43" s="221">
        <v>1276.779</v>
      </c>
      <c r="E43" s="221">
        <v>691.58900000000006</v>
      </c>
    </row>
    <row r="44" spans="1:5">
      <c r="A44" s="226" t="s">
        <v>197</v>
      </c>
      <c r="B44" s="225" t="s">
        <v>196</v>
      </c>
      <c r="C44" s="221">
        <v>1835.1469999999999</v>
      </c>
      <c r="D44" s="221">
        <v>1170.998</v>
      </c>
      <c r="E44" s="221">
        <v>594.23800000000006</v>
      </c>
    </row>
    <row r="45" spans="1:5">
      <c r="A45" s="226"/>
      <c r="B45" s="229" t="s">
        <v>195</v>
      </c>
      <c r="C45" s="231">
        <f>SUM(C41:C44)</f>
        <v>6531.2979999999998</v>
      </c>
      <c r="D45" s="231">
        <f>SUM(D41:D44)</f>
        <v>3543.7909999999997</v>
      </c>
      <c r="E45" s="231">
        <f>SUM(E41:E44)</f>
        <v>1879.501</v>
      </c>
    </row>
    <row r="46" spans="1:5">
      <c r="A46" s="226"/>
      <c r="B46" s="223"/>
      <c r="C46" s="227"/>
      <c r="D46" s="227"/>
      <c r="E46" s="227"/>
    </row>
    <row r="47" spans="1:5">
      <c r="A47" s="230"/>
      <c r="B47" s="229" t="s">
        <v>194</v>
      </c>
      <c r="C47" s="217">
        <f>C39+C45</f>
        <v>18123.730359999998</v>
      </c>
      <c r="D47" s="217">
        <f>D39+D45</f>
        <v>15170.62588</v>
      </c>
      <c r="E47" s="217">
        <f>E39+E45</f>
        <v>13317.678529999999</v>
      </c>
    </row>
    <row r="48" spans="1:5">
      <c r="A48" s="228"/>
      <c r="B48" s="223"/>
      <c r="C48" s="227"/>
      <c r="D48" s="227"/>
      <c r="E48" s="227"/>
    </row>
    <row r="49" spans="1:6">
      <c r="A49" s="226" t="s">
        <v>193</v>
      </c>
      <c r="B49" s="225" t="s">
        <v>192</v>
      </c>
      <c r="C49" s="221">
        <v>-56.121600000000001</v>
      </c>
      <c r="D49" s="221">
        <v>-85.947029999999998</v>
      </c>
      <c r="E49" s="221">
        <v>-64.941289999999995</v>
      </c>
    </row>
    <row r="50" spans="1:6">
      <c r="A50" s="224" t="s">
        <v>191</v>
      </c>
      <c r="B50" s="225" t="s">
        <v>190</v>
      </c>
      <c r="C50" s="221">
        <v>-15.172739999999999</v>
      </c>
      <c r="D50" s="221">
        <v>-15.25855</v>
      </c>
      <c r="E50" s="221">
        <v>-23.032970000000002</v>
      </c>
    </row>
    <row r="51" spans="1:6">
      <c r="A51" s="224"/>
      <c r="B51" s="223"/>
      <c r="C51" s="222">
        <f>SUM(C49:C50)</f>
        <v>-71.294340000000005</v>
      </c>
      <c r="D51" s="222">
        <f>SUM(D49:D50)</f>
        <v>-101.20558</v>
      </c>
      <c r="E51" s="222">
        <f>SUM(E49:E50)</f>
        <v>-87.974260000000001</v>
      </c>
    </row>
    <row r="53" spans="1:6">
      <c r="B53" s="218" t="s">
        <v>189</v>
      </c>
      <c r="C53" s="217">
        <f>C47+C51</f>
        <v>18052.436019999997</v>
      </c>
      <c r="D53" s="217">
        <f>D47+D51</f>
        <v>15069.4203</v>
      </c>
      <c r="E53" s="217">
        <f>E47+E51</f>
        <v>13229.704269999998</v>
      </c>
    </row>
    <row r="55" spans="1:6">
      <c r="B55" s="216" t="s">
        <v>188</v>
      </c>
      <c r="C55" s="221">
        <v>1093.75</v>
      </c>
      <c r="D55" s="221">
        <v>1093.75</v>
      </c>
      <c r="E55" s="221">
        <v>1093.75</v>
      </c>
    </row>
    <row r="57" spans="1:6">
      <c r="B57" s="218" t="s">
        <v>187</v>
      </c>
      <c r="C57" s="696">
        <f>C53+C55</f>
        <v>19146.186019999997</v>
      </c>
      <c r="D57" s="696">
        <f>D53+D55</f>
        <v>16163.1703</v>
      </c>
      <c r="E57" s="696">
        <f>E53+E55</f>
        <v>14323.454269999998</v>
      </c>
    </row>
    <row r="59" spans="1:6">
      <c r="B59" s="216" t="s">
        <v>504</v>
      </c>
      <c r="C59" s="220">
        <f>+Hedging!M18/1000</f>
        <v>-876.93050794520559</v>
      </c>
      <c r="D59" s="220">
        <f>+Hedging!M29/1000</f>
        <v>-952.92368602739737</v>
      </c>
      <c r="E59" s="220">
        <f>+Hedging!M40/1000</f>
        <v>-897.6515752054795</v>
      </c>
    </row>
    <row r="60" spans="1:6">
      <c r="B60" s="216" t="s">
        <v>505</v>
      </c>
      <c r="C60" s="698">
        <f>-C55*0</f>
        <v>0</v>
      </c>
      <c r="D60" s="698">
        <f t="shared" ref="D60:E60" si="1">-D55*0</f>
        <v>0</v>
      </c>
      <c r="E60" s="698">
        <f t="shared" si="1"/>
        <v>0</v>
      </c>
    </row>
    <row r="61" spans="1:6">
      <c r="B61" s="218" t="s">
        <v>509</v>
      </c>
      <c r="C61" s="697">
        <f>+C57+C59+C60</f>
        <v>18269.255512054791</v>
      </c>
      <c r="D61" s="697">
        <f t="shared" ref="D61:E61" si="2">+D57+D59+D60</f>
        <v>15210.246613972602</v>
      </c>
      <c r="E61" s="697">
        <f t="shared" si="2"/>
        <v>13425.802694794518</v>
      </c>
    </row>
    <row r="63" spans="1:6">
      <c r="B63" s="219" t="s">
        <v>180</v>
      </c>
      <c r="C63" s="164">
        <f>+'RPI Indices'!C5</f>
        <v>274.89999999999998</v>
      </c>
      <c r="D63" s="211">
        <f>+'RPI Indices'!C6</f>
        <v>265</v>
      </c>
      <c r="E63" s="164">
        <f>+'RPI Indices'!C7</f>
        <v>259.39999999999998</v>
      </c>
      <c r="F63" s="216">
        <f>+'RPI Indices'!C8</f>
        <v>256.7</v>
      </c>
    </row>
    <row r="64" spans="1:6">
      <c r="B64" s="219" t="s">
        <v>179</v>
      </c>
      <c r="C64" s="164">
        <f>+'RPI Indices'!$C$10</f>
        <v>244.7</v>
      </c>
      <c r="D64" s="164">
        <v>244.7</v>
      </c>
      <c r="E64" s="164">
        <v>244.7</v>
      </c>
    </row>
    <row r="66" spans="2:6">
      <c r="B66" s="218" t="s">
        <v>178</v>
      </c>
      <c r="C66" s="217">
        <f>C57*C64/C63</f>
        <v>17042.821822822843</v>
      </c>
      <c r="D66" s="217">
        <f>D57*D64/D63</f>
        <v>14925.010461924527</v>
      </c>
      <c r="E66" s="217">
        <f>E57*E64/E63</f>
        <v>13511.75504961064</v>
      </c>
    </row>
    <row r="68" spans="2:6">
      <c r="B68" s="216" t="s">
        <v>75</v>
      </c>
      <c r="C68" s="213">
        <f>+(C63-D63)/D63</f>
        <v>3.7358490566037648E-2</v>
      </c>
      <c r="D68" s="213">
        <f>+(D63-E63)/E63</f>
        <v>2.1588280647648509E-2</v>
      </c>
      <c r="E68" s="213">
        <f>+(E63-F63)/F63</f>
        <v>1.0518114530580401E-2</v>
      </c>
    </row>
    <row r="70" spans="2:6">
      <c r="B70" s="218" t="s">
        <v>186</v>
      </c>
      <c r="C70" s="216">
        <f>+Workings!H20</f>
        <v>312.72799999999995</v>
      </c>
      <c r="D70" s="216">
        <f>+Workings!G20</f>
        <v>303.75</v>
      </c>
      <c r="E70" s="216">
        <f>+Workings!F20</f>
        <v>306.20000000000005</v>
      </c>
      <c r="F70" s="216" t="s">
        <v>185</v>
      </c>
    </row>
    <row r="72" spans="2:6">
      <c r="B72" s="219" t="s">
        <v>180</v>
      </c>
      <c r="C72" s="164">
        <v>274.89999999999998</v>
      </c>
      <c r="D72" s="211">
        <v>265</v>
      </c>
      <c r="E72" s="164">
        <v>259.39999999999998</v>
      </c>
    </row>
    <row r="73" spans="2:6">
      <c r="B73" s="219" t="s">
        <v>179</v>
      </c>
      <c r="C73" s="164">
        <v>244.7</v>
      </c>
      <c r="D73" s="164">
        <v>244.7</v>
      </c>
      <c r="E73" s="164">
        <v>244.7</v>
      </c>
    </row>
    <row r="75" spans="2:6">
      <c r="B75" s="218" t="s">
        <v>178</v>
      </c>
      <c r="C75" s="217">
        <f>C70*C73/C72</f>
        <v>278.37228664969075</v>
      </c>
      <c r="D75" s="217">
        <f>D70*D73/D72</f>
        <v>280.48160377358488</v>
      </c>
      <c r="E75" s="217">
        <f>E70*E73/E72</f>
        <v>288.84787972243646</v>
      </c>
    </row>
    <row r="78" spans="2:6">
      <c r="B78" s="216" t="s">
        <v>71</v>
      </c>
      <c r="C78" s="393">
        <f>ROUND(Workings!H8,1)</f>
        <v>488.3</v>
      </c>
      <c r="D78" s="393">
        <f>ROUND(Workings!G8,1)</f>
        <v>455.5</v>
      </c>
      <c r="E78" s="393">
        <f>ROUND(Workings!F8,1)</f>
        <v>432.8</v>
      </c>
      <c r="F78" s="394" t="s">
        <v>363</v>
      </c>
    </row>
    <row r="79" spans="2:6">
      <c r="B79" s="218" t="s">
        <v>184</v>
      </c>
      <c r="C79" s="216">
        <v>486.5</v>
      </c>
      <c r="D79" s="220">
        <v>456</v>
      </c>
      <c r="E79" s="216">
        <v>426.5</v>
      </c>
      <c r="F79" s="216" t="s">
        <v>183</v>
      </c>
    </row>
    <row r="81" spans="2:5">
      <c r="B81" s="219" t="s">
        <v>182</v>
      </c>
      <c r="C81" s="164">
        <v>269.3</v>
      </c>
      <c r="D81" s="211">
        <v>261.10000000000002</v>
      </c>
      <c r="E81" s="164">
        <v>257.10000000000002</v>
      </c>
    </row>
    <row r="82" spans="2:5">
      <c r="B82" s="219" t="s">
        <v>179</v>
      </c>
      <c r="C82" s="164">
        <v>244.7</v>
      </c>
      <c r="D82" s="164">
        <v>244.7</v>
      </c>
      <c r="E82" s="164">
        <v>244.7</v>
      </c>
    </row>
    <row r="84" spans="2:5">
      <c r="B84" s="218" t="s">
        <v>178</v>
      </c>
      <c r="C84" s="217">
        <f>C79*C82/C81</f>
        <v>442.05922762718154</v>
      </c>
      <c r="D84" s="217">
        <f>D79*D82/D81</f>
        <v>427.35810034469546</v>
      </c>
      <c r="E84" s="217">
        <f>E79*E82/E81</f>
        <v>405.92979385453123</v>
      </c>
    </row>
    <row r="88" spans="2:5">
      <c r="B88" s="218" t="s">
        <v>181</v>
      </c>
      <c r="C88" s="220">
        <f>-Hedging!M18/1000000</f>
        <v>0.87693050794520555</v>
      </c>
      <c r="D88" s="220">
        <f>-Hedging!M29/1000000</f>
        <v>0.95292368602739741</v>
      </c>
      <c r="E88" s="220">
        <f>-Hedging!M40/1000000</f>
        <v>0.89765157520547956</v>
      </c>
    </row>
    <row r="90" spans="2:5">
      <c r="B90" s="219" t="s">
        <v>180</v>
      </c>
      <c r="C90" s="164">
        <v>274.89999999999998</v>
      </c>
      <c r="D90" s="211">
        <v>265</v>
      </c>
      <c r="E90" s="164">
        <v>259.39999999999998</v>
      </c>
    </row>
    <row r="91" spans="2:5">
      <c r="B91" s="219" t="s">
        <v>179</v>
      </c>
      <c r="C91" s="164">
        <v>244.7</v>
      </c>
      <c r="D91" s="164">
        <v>244.7</v>
      </c>
      <c r="E91" s="164">
        <v>244.7</v>
      </c>
    </row>
    <row r="93" spans="2:5">
      <c r="B93" s="218" t="s">
        <v>178</v>
      </c>
      <c r="C93" s="217">
        <f>C88*C91/C90</f>
        <v>0.78059256200142535</v>
      </c>
      <c r="D93" s="217">
        <f>D88*D91/D90</f>
        <v>0.87992613573926093</v>
      </c>
      <c r="E93" s="217">
        <f>E88*E91/E90</f>
        <v>0.84678234561596322</v>
      </c>
    </row>
  </sheetData>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P41"/>
  <sheetViews>
    <sheetView topLeftCell="A4" workbookViewId="0">
      <selection activeCell="M29" sqref="M29"/>
    </sheetView>
  </sheetViews>
  <sheetFormatPr defaultRowHeight="15"/>
  <cols>
    <col min="1" max="1" width="15.75" style="164" customWidth="1"/>
    <col min="2" max="2" width="11.875" style="164" customWidth="1"/>
    <col min="3" max="4" width="9" style="164"/>
    <col min="5" max="5" width="9.25" style="164" customWidth="1"/>
    <col min="6" max="6" width="9.625" style="164" customWidth="1"/>
    <col min="7" max="7" width="9.75" style="164" customWidth="1"/>
    <col min="8" max="8" width="9" style="164" customWidth="1"/>
    <col min="9" max="9" width="10.5" style="164" customWidth="1"/>
    <col min="10" max="10" width="12.875" style="164" customWidth="1"/>
    <col min="11" max="11" width="10.125" style="164" bestFit="1" customWidth="1"/>
    <col min="12" max="12" width="11.125" style="164" customWidth="1"/>
    <col min="13" max="13" width="12.125" style="164" customWidth="1"/>
    <col min="14" max="16384" width="9" style="164"/>
  </cols>
  <sheetData>
    <row r="1" spans="1:16" ht="15.75">
      <c r="A1" s="203" t="s">
        <v>151</v>
      </c>
      <c r="B1" s="200"/>
      <c r="C1" s="200"/>
      <c r="D1" s="206"/>
      <c r="E1" s="204"/>
      <c r="F1" s="205"/>
      <c r="G1" s="204"/>
      <c r="H1" s="204"/>
      <c r="I1" s="204"/>
      <c r="J1" s="201"/>
    </row>
    <row r="2" spans="1:16" ht="15.75">
      <c r="A2" s="203"/>
      <c r="B2" s="200"/>
      <c r="C2" s="200"/>
      <c r="D2" s="206"/>
      <c r="E2" s="204"/>
      <c r="F2" s="205"/>
      <c r="G2" s="204"/>
      <c r="H2" s="204"/>
      <c r="I2" s="204"/>
      <c r="J2" s="201"/>
    </row>
    <row r="3" spans="1:16" ht="15.75">
      <c r="A3" s="203" t="s">
        <v>150</v>
      </c>
      <c r="B3" s="200"/>
      <c r="C3" s="200"/>
      <c r="D3" s="196"/>
      <c r="E3" s="195"/>
      <c r="F3" s="199"/>
      <c r="G3" s="202"/>
      <c r="H3" s="195"/>
      <c r="I3" s="195"/>
      <c r="J3" s="201"/>
    </row>
    <row r="4" spans="1:16" ht="15.75">
      <c r="A4" s="198"/>
      <c r="B4" s="200"/>
      <c r="C4" s="200"/>
      <c r="D4" s="196"/>
      <c r="E4" s="195"/>
      <c r="F4" s="199"/>
      <c r="G4" s="195"/>
      <c r="H4" s="196"/>
      <c r="I4" s="195"/>
      <c r="J4" s="192"/>
    </row>
    <row r="5" spans="1:16">
      <c r="A5" s="198"/>
      <c r="B5" s="197" t="s">
        <v>149</v>
      </c>
      <c r="C5" s="197"/>
      <c r="D5" s="196"/>
      <c r="E5" s="195"/>
      <c r="F5" s="194" t="s">
        <v>148</v>
      </c>
      <c r="G5" s="193"/>
      <c r="H5" s="193" t="s">
        <v>147</v>
      </c>
      <c r="I5" s="193"/>
      <c r="J5" s="192" t="s">
        <v>146</v>
      </c>
      <c r="K5" s="191"/>
      <c r="L5" s="191"/>
      <c r="M5" s="191"/>
      <c r="N5" s="191"/>
      <c r="O5" s="191"/>
      <c r="P5" s="191"/>
    </row>
    <row r="6" spans="1:16">
      <c r="A6" s="190" t="s">
        <v>145</v>
      </c>
      <c r="B6" s="189" t="s">
        <v>144</v>
      </c>
      <c r="C6" s="189" t="s">
        <v>143</v>
      </c>
      <c r="D6" s="187" t="s">
        <v>142</v>
      </c>
      <c r="E6" s="187" t="s">
        <v>141</v>
      </c>
      <c r="F6" s="188" t="s">
        <v>140</v>
      </c>
      <c r="G6" s="187" t="s">
        <v>139</v>
      </c>
      <c r="H6" s="187" t="s">
        <v>138</v>
      </c>
      <c r="I6" s="187" t="s">
        <v>137</v>
      </c>
      <c r="J6" s="186" t="s">
        <v>136</v>
      </c>
      <c r="K6" s="185" t="s">
        <v>135</v>
      </c>
      <c r="L6" s="185" t="s">
        <v>134</v>
      </c>
      <c r="M6" s="185" t="s">
        <v>81</v>
      </c>
      <c r="N6" s="184"/>
      <c r="O6" s="184"/>
      <c r="P6" s="184"/>
    </row>
    <row r="7" spans="1:16">
      <c r="A7" s="175"/>
      <c r="B7" s="182"/>
      <c r="C7" s="182"/>
      <c r="D7" s="169"/>
      <c r="E7" s="168"/>
      <c r="F7" s="167"/>
      <c r="G7" s="168"/>
      <c r="H7" s="168"/>
      <c r="I7" s="168"/>
      <c r="J7" s="181"/>
      <c r="K7" s="183"/>
      <c r="L7" s="183"/>
      <c r="M7" s="183"/>
      <c r="N7" s="183"/>
      <c r="O7" s="183"/>
      <c r="P7" s="183"/>
    </row>
    <row r="8" spans="1:16">
      <c r="A8" s="178" t="s">
        <v>128</v>
      </c>
      <c r="B8" s="182"/>
      <c r="C8" s="182"/>
      <c r="D8" s="169"/>
      <c r="E8" s="168"/>
      <c r="F8" s="167"/>
      <c r="G8" s="168"/>
      <c r="H8" s="168"/>
      <c r="I8" s="168"/>
      <c r="J8" s="181"/>
      <c r="K8" s="177"/>
      <c r="L8" s="177"/>
    </row>
    <row r="9" spans="1:16">
      <c r="A9" s="171" t="s">
        <v>133</v>
      </c>
      <c r="B9" s="170">
        <v>43164</v>
      </c>
      <c r="C9" s="170">
        <v>43255</v>
      </c>
      <c r="D9" s="169">
        <f t="shared" ref="D9:D15" si="0">C9-B9</f>
        <v>91</v>
      </c>
      <c r="E9" s="168">
        <v>50000000</v>
      </c>
      <c r="F9" s="167">
        <v>5.8893000000000001E-3</v>
      </c>
      <c r="G9" s="166">
        <f t="shared" ref="G9:G15" si="1">E9*F9*D9/365</f>
        <v>73414.561643835623</v>
      </c>
      <c r="H9" s="167">
        <v>1.5037999999999999E-2</v>
      </c>
      <c r="I9" s="166">
        <f t="shared" ref="I9:I15" si="2">E9*H9*D9/365</f>
        <v>187460</v>
      </c>
      <c r="J9" s="176">
        <f t="shared" ref="J9:J15" si="3">G9-I9</f>
        <v>-114045.43835616438</v>
      </c>
    </row>
    <row r="10" spans="1:16">
      <c r="A10" s="171" t="s">
        <v>133</v>
      </c>
      <c r="B10" s="170">
        <v>43073</v>
      </c>
      <c r="C10" s="170">
        <v>43164</v>
      </c>
      <c r="D10" s="169">
        <f t="shared" si="0"/>
        <v>91</v>
      </c>
      <c r="E10" s="168">
        <v>50000000</v>
      </c>
      <c r="F10" s="167">
        <v>5.2199999999999998E-3</v>
      </c>
      <c r="G10" s="166">
        <f t="shared" si="1"/>
        <v>65071.232876712325</v>
      </c>
      <c r="H10" s="167">
        <v>1.5037999999999999E-2</v>
      </c>
      <c r="I10" s="166">
        <f t="shared" si="2"/>
        <v>187460</v>
      </c>
      <c r="J10" s="176">
        <f t="shared" si="3"/>
        <v>-122388.76712328767</v>
      </c>
      <c r="K10" s="174">
        <f>$J10</f>
        <v>-122388.76712328767</v>
      </c>
    </row>
    <row r="11" spans="1:16">
      <c r="A11" s="171" t="s">
        <v>133</v>
      </c>
      <c r="B11" s="170">
        <v>42982</v>
      </c>
      <c r="C11" s="170">
        <v>43073</v>
      </c>
      <c r="D11" s="169">
        <f t="shared" si="0"/>
        <v>91</v>
      </c>
      <c r="E11" s="168">
        <v>50000000</v>
      </c>
      <c r="F11" s="167">
        <v>2.7680999999999999E-3</v>
      </c>
      <c r="G11" s="166">
        <f t="shared" si="1"/>
        <v>34506.452054794521</v>
      </c>
      <c r="H11" s="167">
        <v>1.5037999999999999E-2</v>
      </c>
      <c r="I11" s="166">
        <f t="shared" si="2"/>
        <v>187460</v>
      </c>
      <c r="J11" s="176">
        <f t="shared" si="3"/>
        <v>-152953.54794520547</v>
      </c>
      <c r="K11" s="174">
        <f>$J11</f>
        <v>-152953.54794520547</v>
      </c>
    </row>
    <row r="12" spans="1:16">
      <c r="A12" s="171" t="s">
        <v>132</v>
      </c>
      <c r="B12" s="170">
        <v>42893</v>
      </c>
      <c r="C12" s="170">
        <v>43076</v>
      </c>
      <c r="D12" s="169">
        <f t="shared" si="0"/>
        <v>183</v>
      </c>
      <c r="E12" s="168">
        <v>10000000</v>
      </c>
      <c r="F12" s="167">
        <v>4.2300000000000003E-3</v>
      </c>
      <c r="G12" s="166">
        <f t="shared" si="1"/>
        <v>21207.945205479453</v>
      </c>
      <c r="H12" s="167">
        <v>5.0250000000000003E-2</v>
      </c>
      <c r="I12" s="166">
        <f t="shared" si="2"/>
        <v>251938.35616438361</v>
      </c>
      <c r="J12" s="176">
        <f t="shared" si="3"/>
        <v>-230730.41095890416</v>
      </c>
      <c r="L12" s="174">
        <f>$J12</f>
        <v>-230730.41095890416</v>
      </c>
    </row>
    <row r="13" spans="1:16">
      <c r="A13" s="171" t="s">
        <v>133</v>
      </c>
      <c r="B13" s="170">
        <v>42891</v>
      </c>
      <c r="C13" s="170">
        <v>42982</v>
      </c>
      <c r="D13" s="169">
        <f t="shared" si="0"/>
        <v>91</v>
      </c>
      <c r="E13" s="168">
        <v>50000000</v>
      </c>
      <c r="F13" s="167">
        <v>2.9288000000000001E-3</v>
      </c>
      <c r="G13" s="166">
        <f t="shared" si="1"/>
        <v>36509.698630136983</v>
      </c>
      <c r="H13" s="167">
        <v>1.5037999999999999E-2</v>
      </c>
      <c r="I13" s="166">
        <f t="shared" si="2"/>
        <v>187460</v>
      </c>
      <c r="J13" s="176">
        <f t="shared" si="3"/>
        <v>-150950.30136986301</v>
      </c>
      <c r="K13" s="174">
        <f>$J13</f>
        <v>-150950.30136986301</v>
      </c>
    </row>
    <row r="14" spans="1:16">
      <c r="A14" s="171" t="s">
        <v>133</v>
      </c>
      <c r="B14" s="170">
        <v>42797</v>
      </c>
      <c r="C14" s="170">
        <v>42891</v>
      </c>
      <c r="D14" s="169">
        <f t="shared" si="0"/>
        <v>94</v>
      </c>
      <c r="E14" s="168">
        <v>50000000</v>
      </c>
      <c r="F14" s="167">
        <v>3.5555999999999999E-3</v>
      </c>
      <c r="G14" s="166">
        <f t="shared" si="1"/>
        <v>45784.438356164384</v>
      </c>
      <c r="H14" s="167">
        <v>1.5037999999999999E-2</v>
      </c>
      <c r="I14" s="166">
        <f t="shared" si="2"/>
        <v>193640</v>
      </c>
      <c r="J14" s="176">
        <f t="shared" si="3"/>
        <v>-147855.56164383562</v>
      </c>
      <c r="K14" s="174">
        <f>$J14</f>
        <v>-147855.56164383562</v>
      </c>
    </row>
    <row r="15" spans="1:16">
      <c r="A15" s="171" t="s">
        <v>132</v>
      </c>
      <c r="B15" s="170">
        <v>42711</v>
      </c>
      <c r="C15" s="170">
        <v>42893</v>
      </c>
      <c r="D15" s="169">
        <f t="shared" si="0"/>
        <v>182</v>
      </c>
      <c r="E15" s="168">
        <v>10000000</v>
      </c>
      <c r="F15" s="167">
        <v>5.4250000000000001E-3</v>
      </c>
      <c r="G15" s="166">
        <f t="shared" si="1"/>
        <v>27050.68493150685</v>
      </c>
      <c r="H15" s="167">
        <v>5.0250000000000003E-2</v>
      </c>
      <c r="I15" s="166">
        <f t="shared" si="2"/>
        <v>250561.64383561647</v>
      </c>
      <c r="J15" s="176">
        <f t="shared" si="3"/>
        <v>-223510.95890410963</v>
      </c>
      <c r="L15" s="174">
        <f>$J15</f>
        <v>-223510.95890410963</v>
      </c>
    </row>
    <row r="16" spans="1:16">
      <c r="A16" s="171"/>
      <c r="B16" s="170"/>
      <c r="C16" s="170"/>
      <c r="D16" s="169"/>
      <c r="E16" s="168"/>
      <c r="F16" s="167"/>
      <c r="G16" s="166"/>
      <c r="H16" s="167"/>
      <c r="I16" s="175" t="s">
        <v>131</v>
      </c>
      <c r="J16" s="175"/>
      <c r="K16" s="174">
        <f>-K28</f>
        <v>44042.080000000002</v>
      </c>
      <c r="L16" s="174">
        <f>-L28</f>
        <v>140001.37</v>
      </c>
    </row>
    <row r="17" spans="1:13">
      <c r="A17" s="171"/>
      <c r="B17" s="170"/>
      <c r="C17" s="170"/>
      <c r="D17" s="169"/>
      <c r="E17" s="168"/>
      <c r="F17" s="167"/>
      <c r="G17" s="166"/>
      <c r="H17" s="167"/>
      <c r="I17" s="175" t="s">
        <v>130</v>
      </c>
      <c r="J17" s="175"/>
      <c r="K17" s="174">
        <v>-32584.41</v>
      </c>
      <c r="L17" s="174"/>
    </row>
    <row r="18" spans="1:13">
      <c r="A18" s="171"/>
      <c r="B18" s="170"/>
      <c r="C18" s="170"/>
      <c r="D18" s="169"/>
      <c r="E18" s="168"/>
      <c r="F18" s="167"/>
      <c r="G18" s="166"/>
      <c r="H18" s="167"/>
      <c r="I18" s="166"/>
      <c r="J18" s="165"/>
      <c r="K18" s="173">
        <f>SUM(K9:K17)</f>
        <v>-562690.50808219181</v>
      </c>
      <c r="L18" s="173">
        <f>SUM(L9:L17)</f>
        <v>-314239.9998630138</v>
      </c>
      <c r="M18" s="172">
        <f>SUM(K18:L18)</f>
        <v>-876930.50794520555</v>
      </c>
    </row>
    <row r="19" spans="1:13">
      <c r="A19" s="171"/>
      <c r="B19" s="170"/>
      <c r="C19" s="170"/>
      <c r="D19" s="169"/>
      <c r="E19" s="168"/>
      <c r="F19" s="167"/>
      <c r="G19" s="166"/>
      <c r="H19" s="167"/>
      <c r="I19" s="166"/>
      <c r="J19" s="165"/>
      <c r="K19" s="180"/>
      <c r="L19" s="179"/>
    </row>
    <row r="20" spans="1:13">
      <c r="A20" s="178" t="s">
        <v>126</v>
      </c>
      <c r="B20" s="170"/>
      <c r="C20" s="170"/>
      <c r="D20" s="169"/>
      <c r="E20" s="168"/>
      <c r="F20" s="167"/>
      <c r="G20" s="166"/>
      <c r="H20" s="167"/>
      <c r="I20" s="166"/>
      <c r="J20" s="176"/>
      <c r="K20" s="177"/>
      <c r="L20" s="177"/>
    </row>
    <row r="21" spans="1:13">
      <c r="A21" s="171" t="s">
        <v>133</v>
      </c>
      <c r="B21" s="170">
        <v>42709</v>
      </c>
      <c r="C21" s="170">
        <v>42797</v>
      </c>
      <c r="D21" s="169">
        <f t="shared" ref="D21:D26" si="4">C21-B21</f>
        <v>88</v>
      </c>
      <c r="E21" s="168">
        <v>50000000</v>
      </c>
      <c r="F21" s="167">
        <v>3.8363E-3</v>
      </c>
      <c r="G21" s="166">
        <f t="shared" ref="G21:G26" si="5">E21*F21*D21/365</f>
        <v>46245.808219178085</v>
      </c>
      <c r="H21" s="167">
        <v>1.5037999999999999E-2</v>
      </c>
      <c r="I21" s="166">
        <f t="shared" ref="I21:I26" si="6">E21*H21*D21/365</f>
        <v>181280</v>
      </c>
      <c r="J21" s="176">
        <f t="shared" ref="J21:J26" si="7">G21-I21</f>
        <v>-135034.19178082192</v>
      </c>
      <c r="K21" s="174">
        <f>$J21</f>
        <v>-135034.19178082192</v>
      </c>
    </row>
    <row r="22" spans="1:13">
      <c r="A22" s="171" t="s">
        <v>133</v>
      </c>
      <c r="B22" s="170">
        <v>42618</v>
      </c>
      <c r="C22" s="170">
        <v>42709</v>
      </c>
      <c r="D22" s="169">
        <f t="shared" si="4"/>
        <v>91</v>
      </c>
      <c r="E22" s="168">
        <v>50000000</v>
      </c>
      <c r="F22" s="167">
        <v>3.8313000000000002E-3</v>
      </c>
      <c r="G22" s="166">
        <f t="shared" si="5"/>
        <v>47760.04109589041</v>
      </c>
      <c r="H22" s="167">
        <v>1.5037999999999999E-2</v>
      </c>
      <c r="I22" s="166">
        <f t="shared" si="6"/>
        <v>187460</v>
      </c>
      <c r="J22" s="176">
        <f t="shared" si="7"/>
        <v>-139699.9589041096</v>
      </c>
      <c r="K22" s="174">
        <f>$J22</f>
        <v>-139699.9589041096</v>
      </c>
    </row>
    <row r="23" spans="1:13">
      <c r="A23" s="171" t="s">
        <v>132</v>
      </c>
      <c r="B23" s="170">
        <v>42528</v>
      </c>
      <c r="C23" s="170">
        <v>42711</v>
      </c>
      <c r="D23" s="169">
        <f t="shared" si="4"/>
        <v>183</v>
      </c>
      <c r="E23" s="168">
        <v>10000000</v>
      </c>
      <c r="F23" s="167">
        <v>7.1974999999999999E-3</v>
      </c>
      <c r="G23" s="166">
        <f t="shared" si="5"/>
        <v>36086.095890410958</v>
      </c>
      <c r="H23" s="167">
        <v>5.0250000000000003E-2</v>
      </c>
      <c r="I23" s="166">
        <f t="shared" si="6"/>
        <v>251938.35616438361</v>
      </c>
      <c r="J23" s="176">
        <f t="shared" si="7"/>
        <v>-215852.26027397264</v>
      </c>
      <c r="K23" s="174"/>
      <c r="L23" s="174">
        <f>$J23</f>
        <v>-215852.26027397264</v>
      </c>
    </row>
    <row r="24" spans="1:13">
      <c r="A24" s="171" t="s">
        <v>133</v>
      </c>
      <c r="B24" s="170">
        <v>42524</v>
      </c>
      <c r="C24" s="170">
        <v>42618</v>
      </c>
      <c r="D24" s="169">
        <f t="shared" si="4"/>
        <v>94</v>
      </c>
      <c r="E24" s="168">
        <v>50000000</v>
      </c>
      <c r="F24" s="167">
        <v>5.8574999999999999E-3</v>
      </c>
      <c r="G24" s="166">
        <f t="shared" si="5"/>
        <v>75425.34246575342</v>
      </c>
      <c r="H24" s="167">
        <v>1.5037999999999999E-2</v>
      </c>
      <c r="I24" s="166">
        <f t="shared" si="6"/>
        <v>193640</v>
      </c>
      <c r="J24" s="176">
        <f t="shared" si="7"/>
        <v>-118214.65753424658</v>
      </c>
      <c r="K24" s="174">
        <f>$J24</f>
        <v>-118214.65753424658</v>
      </c>
    </row>
    <row r="25" spans="1:13">
      <c r="A25" s="171" t="s">
        <v>133</v>
      </c>
      <c r="B25" s="170">
        <v>42432</v>
      </c>
      <c r="C25" s="170">
        <v>42524</v>
      </c>
      <c r="D25" s="169">
        <f t="shared" si="4"/>
        <v>92</v>
      </c>
      <c r="E25" s="168">
        <v>50000000</v>
      </c>
      <c r="F25" s="167">
        <v>5.8805999999999997E-3</v>
      </c>
      <c r="G25" s="166">
        <f t="shared" si="5"/>
        <v>74111.671232876717</v>
      </c>
      <c r="H25" s="167">
        <v>1.5037999999999999E-2</v>
      </c>
      <c r="I25" s="166">
        <f t="shared" si="6"/>
        <v>189520</v>
      </c>
      <c r="J25" s="176">
        <f t="shared" si="7"/>
        <v>-115408.32876712328</v>
      </c>
      <c r="K25" s="174">
        <f>$J25</f>
        <v>-115408.32876712328</v>
      </c>
    </row>
    <row r="26" spans="1:13">
      <c r="A26" s="171" t="s">
        <v>132</v>
      </c>
      <c r="B26" s="170">
        <v>42345</v>
      </c>
      <c r="C26" s="170">
        <v>42528</v>
      </c>
      <c r="D26" s="169">
        <f t="shared" si="4"/>
        <v>183</v>
      </c>
      <c r="E26" s="168">
        <v>10000000</v>
      </c>
      <c r="F26" s="167">
        <v>7.4187999999999997E-3</v>
      </c>
      <c r="G26" s="166">
        <f t="shared" si="5"/>
        <v>37195.627397260272</v>
      </c>
      <c r="H26" s="167">
        <v>5.0250000000000003E-2</v>
      </c>
      <c r="I26" s="166">
        <f t="shared" si="6"/>
        <v>251938.35616438361</v>
      </c>
      <c r="J26" s="176">
        <f t="shared" si="7"/>
        <v>-214742.72876712334</v>
      </c>
      <c r="K26" s="174"/>
      <c r="L26" s="174">
        <f>$J26</f>
        <v>-214742.72876712334</v>
      </c>
    </row>
    <row r="27" spans="1:13">
      <c r="A27" s="171"/>
      <c r="B27" s="170"/>
      <c r="C27" s="170"/>
      <c r="D27" s="169"/>
      <c r="E27" s="168"/>
      <c r="F27" s="167"/>
      <c r="G27" s="166"/>
      <c r="H27" s="167"/>
      <c r="I27" s="175" t="s">
        <v>131</v>
      </c>
      <c r="J27" s="175"/>
      <c r="K27" s="174">
        <f>-K39</f>
        <v>35124.269999999997</v>
      </c>
      <c r="L27" s="174">
        <f>-L39</f>
        <v>134947.62</v>
      </c>
    </row>
    <row r="28" spans="1:13">
      <c r="A28" s="171"/>
      <c r="B28" s="170"/>
      <c r="C28" s="170"/>
      <c r="D28" s="169"/>
      <c r="E28" s="168"/>
      <c r="F28" s="167"/>
      <c r="G28" s="166"/>
      <c r="H28" s="167"/>
      <c r="I28" s="175" t="s">
        <v>130</v>
      </c>
      <c r="J28" s="175"/>
      <c r="K28" s="174">
        <v>-44042.080000000002</v>
      </c>
      <c r="L28" s="174">
        <v>-140001.37</v>
      </c>
    </row>
    <row r="29" spans="1:13">
      <c r="A29" s="171"/>
      <c r="B29" s="170"/>
      <c r="C29" s="170"/>
      <c r="D29" s="169"/>
      <c r="E29" s="168"/>
      <c r="F29" s="167"/>
      <c r="G29" s="166"/>
      <c r="H29" s="167"/>
      <c r="I29" s="166"/>
      <c r="J29" s="165"/>
      <c r="K29" s="173">
        <f>SUM(K21:K28)</f>
        <v>-517274.94698630139</v>
      </c>
      <c r="L29" s="173">
        <f>SUM(L21:L28)</f>
        <v>-435648.73904109595</v>
      </c>
      <c r="M29" s="172">
        <f>SUM(K29:L29)</f>
        <v>-952923.6860273974</v>
      </c>
    </row>
    <row r="30" spans="1:13">
      <c r="A30" s="171"/>
      <c r="B30" s="170"/>
      <c r="C30" s="170"/>
      <c r="D30" s="169"/>
      <c r="E30" s="168"/>
      <c r="F30" s="167"/>
      <c r="G30" s="166"/>
      <c r="H30" s="167"/>
      <c r="I30" s="166"/>
      <c r="J30" s="165"/>
      <c r="K30" s="174"/>
      <c r="L30" s="174"/>
    </row>
    <row r="31" spans="1:13">
      <c r="A31" s="178" t="s">
        <v>118</v>
      </c>
      <c r="B31" s="170"/>
      <c r="C31" s="170"/>
      <c r="D31" s="169"/>
      <c r="E31" s="168"/>
      <c r="F31" s="167"/>
      <c r="G31" s="166"/>
      <c r="H31" s="167"/>
      <c r="I31" s="166"/>
      <c r="J31" s="176"/>
      <c r="K31" s="177"/>
      <c r="L31" s="177"/>
    </row>
    <row r="32" spans="1:13">
      <c r="A32" s="171" t="s">
        <v>133</v>
      </c>
      <c r="B32" s="170">
        <v>42341</v>
      </c>
      <c r="C32" s="170">
        <v>42432</v>
      </c>
      <c r="D32" s="169">
        <f t="shared" ref="D32:D37" si="8">C32-B32</f>
        <v>91</v>
      </c>
      <c r="E32" s="168">
        <v>50000000</v>
      </c>
      <c r="F32" s="167">
        <v>5.7413000000000004E-3</v>
      </c>
      <c r="G32" s="166">
        <f t="shared" ref="G32:G37" si="9">E32*F32*D32/365</f>
        <v>71569.630136986307</v>
      </c>
      <c r="H32" s="167">
        <v>1.5037999999999999E-2</v>
      </c>
      <c r="I32" s="166">
        <f t="shared" ref="I32:I37" si="10">E32*H32*D32/365</f>
        <v>187460</v>
      </c>
      <c r="J32" s="176">
        <f t="shared" ref="J32:J37" si="11">G32-I32</f>
        <v>-115890.36986301369</v>
      </c>
      <c r="K32" s="174">
        <f>$J32</f>
        <v>-115890.36986301369</v>
      </c>
    </row>
    <row r="33" spans="1:13">
      <c r="A33" s="171" t="s">
        <v>133</v>
      </c>
      <c r="B33" s="170">
        <v>42250</v>
      </c>
      <c r="C33" s="170">
        <v>42341</v>
      </c>
      <c r="D33" s="169">
        <f t="shared" si="8"/>
        <v>91</v>
      </c>
      <c r="E33" s="168">
        <v>50000000</v>
      </c>
      <c r="F33" s="167">
        <v>5.8563E-3</v>
      </c>
      <c r="G33" s="166">
        <f t="shared" si="9"/>
        <v>73003.191780821915</v>
      </c>
      <c r="H33" s="167">
        <v>1.5037999999999999E-2</v>
      </c>
      <c r="I33" s="166">
        <f t="shared" si="10"/>
        <v>187460</v>
      </c>
      <c r="J33" s="176">
        <f t="shared" si="11"/>
        <v>-114456.80821917808</v>
      </c>
      <c r="K33" s="174">
        <f>$J33</f>
        <v>-114456.80821917808</v>
      </c>
    </row>
    <row r="34" spans="1:13">
      <c r="A34" s="171" t="s">
        <v>132</v>
      </c>
      <c r="B34" s="170">
        <v>42163</v>
      </c>
      <c r="C34" s="170">
        <v>42345</v>
      </c>
      <c r="D34" s="169">
        <f t="shared" si="8"/>
        <v>182</v>
      </c>
      <c r="E34" s="168">
        <v>10000000</v>
      </c>
      <c r="F34" s="167">
        <v>7.1463000000000004E-3</v>
      </c>
      <c r="G34" s="166">
        <f t="shared" si="9"/>
        <v>35633.605479452053</v>
      </c>
      <c r="H34" s="167">
        <v>5.0250000000000003E-2</v>
      </c>
      <c r="I34" s="166">
        <f t="shared" si="10"/>
        <v>250561.64383561647</v>
      </c>
      <c r="J34" s="176">
        <f t="shared" si="11"/>
        <v>-214928.03835616441</v>
      </c>
      <c r="L34" s="174">
        <f>$J34</f>
        <v>-214928.03835616441</v>
      </c>
    </row>
    <row r="35" spans="1:13">
      <c r="A35" s="171" t="s">
        <v>133</v>
      </c>
      <c r="B35" s="170">
        <v>42158</v>
      </c>
      <c r="C35" s="170">
        <v>42250</v>
      </c>
      <c r="D35" s="169">
        <f t="shared" si="8"/>
        <v>92</v>
      </c>
      <c r="E35" s="168">
        <v>50000000</v>
      </c>
      <c r="F35" s="167">
        <v>5.7031E-3</v>
      </c>
      <c r="G35" s="166">
        <f t="shared" si="9"/>
        <v>71874.684931506854</v>
      </c>
      <c r="H35" s="167">
        <v>1.5037999999999999E-2</v>
      </c>
      <c r="I35" s="166">
        <f t="shared" si="10"/>
        <v>189520</v>
      </c>
      <c r="J35" s="176">
        <f t="shared" si="11"/>
        <v>-117645.31506849315</v>
      </c>
      <c r="K35" s="174">
        <f>$J35</f>
        <v>-117645.31506849315</v>
      </c>
    </row>
    <row r="36" spans="1:13">
      <c r="A36" s="171" t="s">
        <v>133</v>
      </c>
      <c r="B36" s="170">
        <v>42066</v>
      </c>
      <c r="C36" s="170">
        <v>42158</v>
      </c>
      <c r="D36" s="169">
        <f t="shared" si="8"/>
        <v>92</v>
      </c>
      <c r="E36" s="168">
        <v>50000000</v>
      </c>
      <c r="F36" s="167">
        <v>5.6255999999999997E-3</v>
      </c>
      <c r="G36" s="166">
        <f t="shared" si="9"/>
        <v>70897.972602739726</v>
      </c>
      <c r="H36" s="167">
        <v>1.5037999999999999E-2</v>
      </c>
      <c r="I36" s="166">
        <f t="shared" si="10"/>
        <v>189520</v>
      </c>
      <c r="J36" s="176">
        <f t="shared" si="11"/>
        <v>-118622.02739726027</v>
      </c>
      <c r="K36" s="174">
        <f>$J36</f>
        <v>-118622.02739726027</v>
      </c>
    </row>
    <row r="37" spans="1:13">
      <c r="A37" s="171" t="s">
        <v>132</v>
      </c>
      <c r="B37" s="170">
        <v>41981</v>
      </c>
      <c r="C37" s="170">
        <v>42163</v>
      </c>
      <c r="D37" s="169">
        <f t="shared" si="8"/>
        <v>182</v>
      </c>
      <c r="E37" s="168">
        <v>10000000</v>
      </c>
      <c r="F37" s="167">
        <v>6.7993999999999997E-3</v>
      </c>
      <c r="G37" s="166">
        <f t="shared" si="9"/>
        <v>33903.857534246577</v>
      </c>
      <c r="H37" s="167">
        <v>5.0250000000000003E-2</v>
      </c>
      <c r="I37" s="166">
        <f t="shared" si="10"/>
        <v>250561.64383561647</v>
      </c>
      <c r="J37" s="176">
        <f t="shared" si="11"/>
        <v>-216657.7863013699</v>
      </c>
      <c r="L37" s="174">
        <f>$J37</f>
        <v>-216657.7863013699</v>
      </c>
    </row>
    <row r="38" spans="1:13">
      <c r="A38" s="171"/>
      <c r="B38" s="170"/>
      <c r="C38" s="170"/>
      <c r="D38" s="169"/>
      <c r="E38" s="168"/>
      <c r="F38" s="167"/>
      <c r="G38" s="166"/>
      <c r="H38" s="167"/>
      <c r="I38" s="175" t="s">
        <v>131</v>
      </c>
      <c r="J38" s="165"/>
      <c r="K38" s="174">
        <v>36102.36</v>
      </c>
      <c r="L38" s="174">
        <v>134518.29999999999</v>
      </c>
    </row>
    <row r="39" spans="1:13">
      <c r="A39" s="171"/>
      <c r="B39" s="170"/>
      <c r="C39" s="170"/>
      <c r="D39" s="169"/>
      <c r="E39" s="168"/>
      <c r="F39" s="167"/>
      <c r="G39" s="166"/>
      <c r="H39" s="167"/>
      <c r="I39" s="175" t="s">
        <v>130</v>
      </c>
      <c r="J39" s="165"/>
      <c r="K39" s="174">
        <v>-35124.269999999997</v>
      </c>
      <c r="L39" s="174">
        <v>-134947.62</v>
      </c>
    </row>
    <row r="40" spans="1:13">
      <c r="A40" s="171"/>
      <c r="B40" s="170"/>
      <c r="C40" s="170"/>
      <c r="D40" s="169"/>
      <c r="E40" s="168"/>
      <c r="F40" s="167"/>
      <c r="G40" s="166"/>
      <c r="H40" s="167"/>
      <c r="I40" s="166"/>
      <c r="J40" s="165"/>
      <c r="K40" s="173">
        <f>SUM(K32:K39)</f>
        <v>-465636.4305479452</v>
      </c>
      <c r="L40" s="173">
        <f>SUM(L32:L39)</f>
        <v>-432015.14465753431</v>
      </c>
      <c r="M40" s="172">
        <f>SUM(K40:L40)</f>
        <v>-897651.57520547952</v>
      </c>
    </row>
    <row r="41" spans="1:13">
      <c r="A41" s="171"/>
      <c r="B41" s="170"/>
      <c r="C41" s="170"/>
      <c r="D41" s="169"/>
      <c r="E41" s="168"/>
      <c r="F41" s="167"/>
      <c r="G41" s="166"/>
      <c r="H41" s="167"/>
      <c r="I41" s="166"/>
      <c r="J41" s="165"/>
    </row>
  </sheetData>
  <pageMargins left="0.7" right="0.7" top="0.75" bottom="0.75" header="0.3" footer="0.3"/>
  <pageSetup paperSize="9" orientation="portrait" verticalDpi="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pageSetUpPr fitToPage="1"/>
  </sheetPr>
  <dimension ref="A1:AF88"/>
  <sheetViews>
    <sheetView topLeftCell="A16" workbookViewId="0">
      <selection activeCell="D44" sqref="D44"/>
    </sheetView>
  </sheetViews>
  <sheetFormatPr defaultRowHeight="15"/>
  <cols>
    <col min="1" max="1" width="9" style="164"/>
    <col min="2" max="2" width="38.5" style="164" customWidth="1"/>
    <col min="3" max="4" width="9" style="164"/>
    <col min="5" max="5" width="12.875" style="164" bestFit="1" customWidth="1"/>
    <col min="6" max="6" width="12.875" style="164" customWidth="1"/>
    <col min="7" max="7" width="10.75" style="164" customWidth="1"/>
    <col min="8" max="8" width="6" style="164" customWidth="1"/>
    <col min="9" max="10" width="9" style="164"/>
    <col min="11" max="11" width="10.5" style="164" bestFit="1" customWidth="1"/>
    <col min="12" max="16384" width="9" style="164"/>
  </cols>
  <sheetData>
    <row r="1" spans="2:15">
      <c r="B1" s="246" t="s">
        <v>254</v>
      </c>
    </row>
    <row r="2" spans="2:15">
      <c r="B2" s="246" t="s">
        <v>255</v>
      </c>
    </row>
    <row r="3" spans="2:15">
      <c r="B3" s="246" t="s">
        <v>256</v>
      </c>
    </row>
    <row r="4" spans="2:15">
      <c r="B4" s="246" t="s">
        <v>257</v>
      </c>
    </row>
    <row r="5" spans="2:15">
      <c r="B5" s="246" t="s">
        <v>258</v>
      </c>
    </row>
    <row r="6" spans="2:15">
      <c r="B6" s="246" t="s">
        <v>259</v>
      </c>
    </row>
    <row r="7" spans="2:15">
      <c r="B7" s="246" t="s">
        <v>260</v>
      </c>
    </row>
    <row r="9" spans="2:15">
      <c r="E9" s="247"/>
      <c r="F9" s="247"/>
    </row>
    <row r="11" spans="2:15">
      <c r="E11" s="248">
        <v>2017</v>
      </c>
      <c r="F11" s="248">
        <v>2016</v>
      </c>
      <c r="G11" s="248">
        <v>2015</v>
      </c>
      <c r="H11" s="248" t="s">
        <v>261</v>
      </c>
      <c r="I11" s="248">
        <v>2016</v>
      </c>
      <c r="J11" s="248">
        <v>2016</v>
      </c>
      <c r="K11" s="248">
        <v>2016</v>
      </c>
      <c r="L11" s="248">
        <v>2016</v>
      </c>
    </row>
    <row r="12" spans="2:15">
      <c r="E12" s="248">
        <v>2018</v>
      </c>
      <c r="F12" s="248">
        <v>2017</v>
      </c>
      <c r="G12" s="248">
        <v>2016</v>
      </c>
      <c r="H12" s="248"/>
      <c r="I12" s="248">
        <v>2017</v>
      </c>
      <c r="J12" s="248">
        <v>2017</v>
      </c>
      <c r="K12" s="248">
        <v>2017</v>
      </c>
      <c r="L12" s="248">
        <v>2017</v>
      </c>
    </row>
    <row r="13" spans="2:15" ht="45">
      <c r="E13" s="247" t="s">
        <v>262</v>
      </c>
      <c r="F13" s="247"/>
      <c r="G13" s="247"/>
      <c r="H13" s="247"/>
      <c r="L13" s="164">
        <v>2018</v>
      </c>
      <c r="M13" s="164">
        <v>2017</v>
      </c>
    </row>
    <row r="14" spans="2:15" hidden="1">
      <c r="B14" s="164" t="s">
        <v>263</v>
      </c>
      <c r="E14" s="214">
        <v>5.8000000000000003E-2</v>
      </c>
      <c r="F14" s="214"/>
      <c r="G14" s="214"/>
      <c r="H14" s="214"/>
      <c r="O14" s="249" t="s">
        <v>264</v>
      </c>
    </row>
    <row r="15" spans="2:15" ht="15.75" thickBot="1"/>
    <row r="16" spans="2:15" ht="15.75" thickBot="1">
      <c r="B16" s="250"/>
      <c r="C16" s="251" t="s">
        <v>8</v>
      </c>
      <c r="D16" s="251" t="s">
        <v>7</v>
      </c>
      <c r="E16" s="252"/>
      <c r="F16" s="252"/>
    </row>
    <row r="17" spans="2:32" ht="15.75" thickBot="1">
      <c r="B17" s="253" t="s">
        <v>263</v>
      </c>
      <c r="C17" s="254"/>
      <c r="D17" s="255" t="s">
        <v>265</v>
      </c>
      <c r="E17" s="256">
        <v>5.8000000000000003E-2</v>
      </c>
      <c r="F17" s="256">
        <v>5.8000000000000003E-2</v>
      </c>
      <c r="G17" s="257">
        <v>5.8000000000000003E-2</v>
      </c>
      <c r="H17" s="257">
        <f>+E17-G17</f>
        <v>0</v>
      </c>
    </row>
    <row r="18" spans="2:32" ht="15.75" thickBot="1">
      <c r="B18" s="253" t="s">
        <v>266</v>
      </c>
      <c r="C18" s="254"/>
      <c r="D18" s="254"/>
      <c r="E18" s="258"/>
      <c r="F18" s="258"/>
    </row>
    <row r="19" spans="2:32" ht="15.75" thickBot="1">
      <c r="B19" s="259" t="s">
        <v>267</v>
      </c>
      <c r="C19" s="260" t="s">
        <v>265</v>
      </c>
      <c r="D19" s="254"/>
      <c r="E19" s="261">
        <f>-'[2]Actuals totex'!K27</f>
        <v>3.5824484666301544</v>
      </c>
      <c r="F19" s="261">
        <f>+'[2]Actual 2016-17'!E19</f>
        <v>0</v>
      </c>
      <c r="G19" s="262">
        <f>+'[2]Actual 2015-16'!E19</f>
        <v>0</v>
      </c>
      <c r="H19" s="262">
        <f>+E19-G19</f>
        <v>3.5824484666301544</v>
      </c>
      <c r="J19" s="263"/>
      <c r="L19" s="212">
        <f>+E19/$D$51</f>
        <v>1.9564434359246159E-2</v>
      </c>
      <c r="O19" s="264" t="s">
        <v>268</v>
      </c>
      <c r="P19" s="264"/>
      <c r="Q19" s="264"/>
      <c r="R19" s="264"/>
      <c r="S19" s="264"/>
      <c r="T19" s="264"/>
      <c r="U19" s="264"/>
    </row>
    <row r="20" spans="2:32" ht="15.75" thickBot="1">
      <c r="B20" s="259" t="s">
        <v>269</v>
      </c>
      <c r="C20" s="260" t="s">
        <v>265</v>
      </c>
      <c r="D20" s="254"/>
      <c r="E20" s="261">
        <f>+[2]Workings!F36</f>
        <v>0.73339103976510089</v>
      </c>
      <c r="F20" s="261">
        <f>+'[2]Actual 2016-17'!E20</f>
        <v>6.2780775097690047E-2</v>
      </c>
      <c r="G20" s="262">
        <f>+'[2]Actual 2015-16'!E20</f>
        <v>-0.3934842280089193</v>
      </c>
      <c r="H20" s="262">
        <f>+E20-G20</f>
        <v>1.1268752677740201</v>
      </c>
      <c r="L20" s="212">
        <f>+E20/$D$51</f>
        <v>4.0051883483589856E-3</v>
      </c>
      <c r="O20" s="264" t="s">
        <v>270</v>
      </c>
      <c r="P20" s="264"/>
      <c r="Q20" s="264"/>
      <c r="R20" s="264"/>
      <c r="T20" s="265" t="s">
        <v>271</v>
      </c>
    </row>
    <row r="21" spans="2:32" ht="26.25" thickBot="1">
      <c r="B21" s="259" t="s">
        <v>272</v>
      </c>
      <c r="C21" s="260" t="s">
        <v>265</v>
      </c>
      <c r="D21" s="254"/>
      <c r="E21" s="261">
        <f>-'[2]Actuals totex'!I42*0</f>
        <v>0</v>
      </c>
      <c r="F21" s="261">
        <f>+'[2]Actual 2016-17'!E21</f>
        <v>0</v>
      </c>
      <c r="G21" s="262">
        <f>+'[2]Actual 2015-16'!E21</f>
        <v>0</v>
      </c>
      <c r="H21" s="262">
        <f>+E21-G21</f>
        <v>0</v>
      </c>
      <c r="L21" s="212">
        <f>+E21/$D$51</f>
        <v>0</v>
      </c>
      <c r="O21" s="265" t="s">
        <v>273</v>
      </c>
      <c r="V21" s="264" t="s">
        <v>274</v>
      </c>
      <c r="W21" s="264"/>
      <c r="X21" s="264"/>
      <c r="Y21" s="264"/>
      <c r="Z21" s="264"/>
      <c r="AA21" s="264"/>
      <c r="AB21" s="264"/>
      <c r="AC21" s="264"/>
      <c r="AD21" s="264"/>
      <c r="AE21" s="264"/>
      <c r="AF21" s="264"/>
    </row>
    <row r="22" spans="2:32" ht="15.75" thickBot="1">
      <c r="B22" s="259" t="s">
        <v>275</v>
      </c>
      <c r="C22" s="260" t="s">
        <v>265</v>
      </c>
      <c r="D22" s="254"/>
      <c r="E22" s="261">
        <v>-2.2572999999999999</v>
      </c>
      <c r="F22" s="261">
        <f>+'[2]Actual 2016-17'!E22</f>
        <v>-0.152</v>
      </c>
      <c r="G22" s="262">
        <f>+'[2]Actual 2015-16'!E22</f>
        <v>-1.1407</v>
      </c>
      <c r="H22" s="262">
        <f>+E22-G22</f>
        <v>-1.1165999999999998</v>
      </c>
      <c r="J22" s="164" t="s">
        <v>276</v>
      </c>
      <c r="L22" s="212">
        <f>+E22/$D$51</f>
        <v>-1.232754583645645E-2</v>
      </c>
      <c r="O22" s="266" t="s">
        <v>277</v>
      </c>
      <c r="P22" s="264"/>
      <c r="Q22" s="264"/>
      <c r="R22" s="264"/>
      <c r="S22" s="216"/>
      <c r="T22" s="216"/>
      <c r="U22" s="216"/>
      <c r="V22" s="216"/>
      <c r="W22" s="216"/>
      <c r="X22" s="216"/>
      <c r="Y22" s="216"/>
    </row>
    <row r="23" spans="2:32" ht="51">
      <c r="B23" s="267" t="s">
        <v>278</v>
      </c>
      <c r="C23" s="684" t="s">
        <v>265</v>
      </c>
      <c r="D23" s="686"/>
      <c r="E23" s="268">
        <f>-L57</f>
        <v>1.5359454034242281</v>
      </c>
      <c r="F23" s="269">
        <f>+'[2]Actual 2016-17'!E23</f>
        <v>-1.0865666476116997</v>
      </c>
      <c r="G23" s="262">
        <f>+'[2]Actual 2015-16'!E23</f>
        <v>-2.2408444261409537</v>
      </c>
      <c r="H23" s="262">
        <f>+E23-G23</f>
        <v>3.7767898295651818</v>
      </c>
      <c r="L23" s="270">
        <f>+E23/$D$51</f>
        <v>8.3880908000738795E-3</v>
      </c>
      <c r="O23" s="265" t="s">
        <v>279</v>
      </c>
    </row>
    <row r="24" spans="2:32" ht="25.5">
      <c r="B24" s="271" t="s">
        <v>280</v>
      </c>
      <c r="C24" s="685"/>
      <c r="D24" s="687"/>
      <c r="E24" s="261"/>
      <c r="F24" s="258"/>
      <c r="G24" s="262"/>
      <c r="H24" s="272"/>
      <c r="O24" s="273" t="s">
        <v>281</v>
      </c>
      <c r="P24" s="264"/>
      <c r="Q24" s="264"/>
      <c r="R24" s="264"/>
      <c r="S24" s="274"/>
      <c r="T24" s="275" t="s">
        <v>282</v>
      </c>
    </row>
    <row r="25" spans="2:32">
      <c r="B25" s="271"/>
      <c r="C25" s="276"/>
      <c r="D25" s="271"/>
      <c r="E25" s="261"/>
      <c r="F25" s="258"/>
      <c r="G25" s="262"/>
      <c r="H25" s="272"/>
      <c r="O25" s="273" t="s">
        <v>283</v>
      </c>
      <c r="P25" s="264"/>
      <c r="Q25" s="264"/>
      <c r="R25" s="264"/>
      <c r="S25" s="264"/>
      <c r="T25" s="264"/>
      <c r="U25" s="264"/>
      <c r="V25" s="264"/>
      <c r="W25" s="264"/>
      <c r="X25" s="264"/>
      <c r="Y25" s="264"/>
      <c r="Z25" s="264"/>
      <c r="AA25" s="264"/>
      <c r="AB25" s="264"/>
      <c r="AC25" s="264"/>
      <c r="AD25" s="264"/>
      <c r="AE25" s="264"/>
    </row>
    <row r="26" spans="2:32" ht="15.75" thickBot="1">
      <c r="B26" s="259"/>
      <c r="C26" s="277"/>
      <c r="D26" s="259"/>
      <c r="E26" s="261"/>
      <c r="F26" s="258"/>
      <c r="G26" s="262"/>
      <c r="H26" s="272"/>
      <c r="O26" s="273" t="s">
        <v>284</v>
      </c>
      <c r="P26" s="264"/>
      <c r="Q26" s="264"/>
      <c r="R26" s="264"/>
      <c r="S26" s="264"/>
    </row>
    <row r="27" spans="2:32" ht="15.75" thickBot="1">
      <c r="B27" s="253" t="s">
        <v>285</v>
      </c>
      <c r="C27" s="278" t="s">
        <v>286</v>
      </c>
      <c r="D27" s="253"/>
      <c r="E27" s="279">
        <f>SUM(E19:E24)</f>
        <v>3.5944849098194833</v>
      </c>
      <c r="F27" s="269">
        <f>+'[2]Actual 2016-17'!E27</f>
        <v>-1.1757858725140098</v>
      </c>
      <c r="G27" s="262">
        <f>+'[2]Actual 2015-16'!E27</f>
        <v>-3.7750286541498728</v>
      </c>
      <c r="H27" s="262">
        <f>+E27-G27</f>
        <v>7.3695135639693561</v>
      </c>
      <c r="L27" s="212">
        <f>+E27/$D$51</f>
        <v>1.9630167671222574E-2</v>
      </c>
    </row>
    <row r="28" spans="2:32" ht="25.5">
      <c r="B28" s="271" t="s">
        <v>287</v>
      </c>
      <c r="C28" s="684" t="s">
        <v>288</v>
      </c>
      <c r="D28" s="686"/>
      <c r="E28" s="269">
        <f>-E27*0.19</f>
        <v>-0.68295213286570189</v>
      </c>
      <c r="F28" s="269">
        <f>+'[2]Actual 2016-17'!E28</f>
        <v>0.23515717450280196</v>
      </c>
      <c r="G28" s="262">
        <f>+'[2]Actual 2015-16'!E28</f>
        <v>0.75500573082997458</v>
      </c>
      <c r="H28" s="262">
        <f>+E28-G28</f>
        <v>-1.4379578636956765</v>
      </c>
      <c r="L28" s="212">
        <f>+E28/$D$51</f>
        <v>-3.7297318575322891E-3</v>
      </c>
      <c r="O28" s="264" t="s">
        <v>289</v>
      </c>
      <c r="P28" s="264"/>
      <c r="Q28" s="264"/>
    </row>
    <row r="29" spans="2:32" ht="51.75" thickBot="1">
      <c r="B29" s="259" t="s">
        <v>290</v>
      </c>
      <c r="C29" s="688"/>
      <c r="D29" s="689"/>
      <c r="E29" s="261"/>
      <c r="F29" s="258"/>
      <c r="G29" s="262"/>
      <c r="H29" s="258"/>
    </row>
    <row r="30" spans="2:32" ht="15.75" thickBot="1">
      <c r="B30" s="253" t="s">
        <v>291</v>
      </c>
      <c r="C30" s="255" t="s">
        <v>286</v>
      </c>
      <c r="D30" s="255"/>
      <c r="E30" s="280">
        <f>SUM(E27:E29)</f>
        <v>2.9115327769537815</v>
      </c>
      <c r="F30" s="269">
        <f>+'[2]Actual 2016-17'!E30</f>
        <v>-0.94062869801120785</v>
      </c>
      <c r="G30" s="262">
        <f>+'[2]Actual 2015-16'!E30</f>
        <v>-3.0200229233198983</v>
      </c>
      <c r="H30" s="262">
        <f>+E30-G30</f>
        <v>5.9315557002736803</v>
      </c>
      <c r="L30" s="212">
        <f>+E30/$D$51</f>
        <v>1.5900435813690286E-2</v>
      </c>
    </row>
    <row r="31" spans="2:32" ht="39" thickBot="1">
      <c r="B31" s="253" t="s">
        <v>292</v>
      </c>
      <c r="C31" s="255"/>
      <c r="D31" s="255" t="s">
        <v>265</v>
      </c>
      <c r="E31" s="281">
        <f>+E30/'RORE Actuals  2015-18'!$D51</f>
        <v>1.5900435813690286E-2</v>
      </c>
      <c r="F31" s="282">
        <f>+'[2]Actual 2016-17'!E31</f>
        <v>-5.5072983141705558E-3</v>
      </c>
      <c r="G31" s="256">
        <f>+'[2]Actual 2015-16'!E31</f>
        <v>-1.8603359811010387E-2</v>
      </c>
      <c r="H31" s="283"/>
      <c r="L31" s="212"/>
      <c r="O31" s="284" t="s">
        <v>293</v>
      </c>
      <c r="P31" s="285" t="s">
        <v>294</v>
      </c>
      <c r="Q31" s="286">
        <f>+D51</f>
        <v>183.11025000000001</v>
      </c>
    </row>
    <row r="32" spans="2:32" ht="15.75" thickBot="1">
      <c r="B32" s="253" t="s">
        <v>295</v>
      </c>
      <c r="C32" s="255"/>
      <c r="D32" s="255" t="s">
        <v>265</v>
      </c>
      <c r="E32" s="256">
        <f>+E31+E17</f>
        <v>7.3900435813690296E-2</v>
      </c>
      <c r="F32" s="282">
        <f>+'[2]Actual 2016-17'!E32</f>
        <v>5.2492701685829445E-2</v>
      </c>
      <c r="G32" s="256">
        <f>+'[2]Actual 2015-16'!E32</f>
        <v>3.9396640188989612E-2</v>
      </c>
      <c r="H32" s="283">
        <f>+E32-G32</f>
        <v>3.4503795624700684E-2</v>
      </c>
    </row>
    <row r="33" spans="2:22" ht="15.75" thickBot="1"/>
    <row r="34" spans="2:22" ht="15.75" thickBot="1">
      <c r="B34" s="287" t="s">
        <v>296</v>
      </c>
      <c r="C34" s="288"/>
      <c r="D34" s="288"/>
      <c r="E34" s="289">
        <f>AVERAGE(E32:G32)</f>
        <v>5.526325922950312E-2</v>
      </c>
      <c r="F34" s="290">
        <f>AVERAGE(F32:G32)</f>
        <v>4.5944670937409532E-2</v>
      </c>
    </row>
    <row r="36" spans="2:22">
      <c r="B36" s="274"/>
      <c r="C36" s="274"/>
      <c r="D36" s="274" t="s">
        <v>297</v>
      </c>
      <c r="E36" s="274" t="s">
        <v>298</v>
      </c>
      <c r="F36" s="274"/>
      <c r="G36" s="274" t="s">
        <v>299</v>
      </c>
      <c r="H36" s="274"/>
      <c r="I36" s="275" t="s">
        <v>300</v>
      </c>
      <c r="J36" s="275" t="s">
        <v>297</v>
      </c>
      <c r="K36" s="275" t="s">
        <v>301</v>
      </c>
    </row>
    <row r="37" spans="2:22">
      <c r="B37" s="274"/>
      <c r="C37" s="274"/>
      <c r="D37" s="274" t="s">
        <v>302</v>
      </c>
      <c r="E37" s="274" t="s">
        <v>303</v>
      </c>
      <c r="F37" s="274"/>
      <c r="G37" s="274" t="s">
        <v>304</v>
      </c>
      <c r="H37" s="274"/>
      <c r="I37" s="275" t="s">
        <v>305</v>
      </c>
      <c r="J37" s="275" t="s">
        <v>306</v>
      </c>
      <c r="K37" s="275" t="s">
        <v>307</v>
      </c>
    </row>
    <row r="38" spans="2:22">
      <c r="B38" s="291" t="s">
        <v>308</v>
      </c>
      <c r="C38" s="274"/>
      <c r="D38" s="274" t="s">
        <v>309</v>
      </c>
      <c r="E38" s="274" t="s">
        <v>310</v>
      </c>
      <c r="F38" s="274"/>
      <c r="G38" s="292" t="s">
        <v>126</v>
      </c>
      <c r="H38" s="274"/>
      <c r="I38" s="275" t="s">
        <v>311</v>
      </c>
      <c r="J38" s="275" t="s">
        <v>312</v>
      </c>
      <c r="K38" s="275" t="s">
        <v>306</v>
      </c>
    </row>
    <row r="39" spans="2:22">
      <c r="B39" s="291"/>
      <c r="C39" s="274"/>
      <c r="D39" s="274"/>
      <c r="E39" s="274"/>
      <c r="F39" s="274"/>
      <c r="G39" s="274"/>
      <c r="H39" s="274"/>
      <c r="I39" s="275" t="s">
        <v>138</v>
      </c>
      <c r="J39" s="275" t="s">
        <v>313</v>
      </c>
      <c r="K39" s="275" t="s">
        <v>312</v>
      </c>
    </row>
    <row r="40" spans="2:22">
      <c r="B40" s="291"/>
      <c r="C40" s="274"/>
      <c r="D40" s="274"/>
      <c r="E40" s="274"/>
      <c r="F40" s="274"/>
      <c r="G40" s="293">
        <f>+[2]Workings!F5</f>
        <v>3.7358490566037648E-2</v>
      </c>
      <c r="H40" s="274"/>
      <c r="I40" s="275"/>
      <c r="J40" s="275"/>
      <c r="K40" s="275"/>
    </row>
    <row r="41" spans="2:22">
      <c r="B41" s="291"/>
      <c r="C41" s="274"/>
      <c r="D41" s="294" t="s">
        <v>83</v>
      </c>
      <c r="E41" s="294" t="s">
        <v>83</v>
      </c>
      <c r="F41" s="294"/>
      <c r="G41" s="294" t="s">
        <v>83</v>
      </c>
      <c r="H41" s="294" t="s">
        <v>83</v>
      </c>
      <c r="I41" s="275"/>
      <c r="J41" s="295" t="s">
        <v>83</v>
      </c>
      <c r="K41" s="275"/>
    </row>
    <row r="42" spans="2:22">
      <c r="B42" s="274" t="s">
        <v>314</v>
      </c>
      <c r="C42" s="274"/>
      <c r="D42" s="296">
        <v>183.21199999999999</v>
      </c>
      <c r="E42" s="296">
        <v>6.1336000000000004</v>
      </c>
      <c r="F42" s="296"/>
      <c r="G42" s="296"/>
      <c r="H42" s="296">
        <f>+E42</f>
        <v>6.1336000000000004</v>
      </c>
      <c r="I42" s="297">
        <f>+H42/D42</f>
        <v>3.3478156452634113E-2</v>
      </c>
      <c r="J42" s="298">
        <f>+(D42/D44)*J44</f>
        <v>165.23924488294153</v>
      </c>
      <c r="K42" s="298">
        <f>+J42*I42</f>
        <v>5.5319052923062371</v>
      </c>
      <c r="M42" s="275" t="s">
        <v>315</v>
      </c>
      <c r="N42" s="275"/>
      <c r="O42" s="275"/>
      <c r="P42" s="275"/>
      <c r="Q42" s="275"/>
      <c r="R42" s="275"/>
      <c r="S42" s="275"/>
      <c r="T42" s="275"/>
      <c r="U42" s="275"/>
      <c r="V42" s="299">
        <f>H42</f>
        <v>6.1336000000000004</v>
      </c>
    </row>
    <row r="43" spans="2:22">
      <c r="B43" s="274" t="s">
        <v>316</v>
      </c>
      <c r="C43" s="274"/>
      <c r="D43" s="296">
        <f>+D44-D42</f>
        <v>155.166</v>
      </c>
      <c r="E43" s="296">
        <f>+(15295.6+116.8-3543.8)/1000-E42+1.094</f>
        <v>6.8289999999999988</v>
      </c>
      <c r="F43" s="296"/>
      <c r="G43" s="296">
        <f>-D43*G40</f>
        <v>-5.7967675471697975</v>
      </c>
      <c r="H43" s="296">
        <f>+E43+G43</f>
        <v>1.0322324528302014</v>
      </c>
      <c r="I43" s="297">
        <f>+H43/D43</f>
        <v>6.6524396635229454E-3</v>
      </c>
      <c r="J43" s="298">
        <f>+(D43/D44)*J44</f>
        <v>139.94450511705844</v>
      </c>
      <c r="K43" s="298">
        <f>+J43*I43</f>
        <v>0.9309723765328094</v>
      </c>
      <c r="L43" s="299">
        <f>J43*N43</f>
        <v>0.89744517926953415</v>
      </c>
      <c r="M43" s="300">
        <f>E43/D43</f>
        <v>4.4010930229560596E-2</v>
      </c>
      <c r="N43" s="300">
        <f>((1+M43)/(1+G40))-1</f>
        <v>6.4128647174739317E-3</v>
      </c>
      <c r="V43" s="299">
        <f>D43*N43</f>
        <v>0.99505856675156001</v>
      </c>
    </row>
    <row r="44" spans="2:22">
      <c r="B44" s="274"/>
      <c r="C44" s="274"/>
      <c r="D44" s="301">
        <f>325.878+12.5</f>
        <v>338.37799999999999</v>
      </c>
      <c r="E44" s="301">
        <f>SUM(E42:E43)</f>
        <v>12.962599999999998</v>
      </c>
      <c r="F44" s="302"/>
      <c r="G44" s="296"/>
      <c r="H44" s="301">
        <f>SUM(H42:H43)</f>
        <v>7.1658324528302018</v>
      </c>
      <c r="I44" s="297"/>
      <c r="J44" s="303">
        <f>+D54</f>
        <v>305.18374999999997</v>
      </c>
      <c r="K44" s="303">
        <f>SUM(K42:K43)</f>
        <v>6.4628776688390461</v>
      </c>
      <c r="L44" s="299">
        <f>K42+L43</f>
        <v>6.4293504715757717</v>
      </c>
      <c r="V44" s="299">
        <f>SUM(V42:V43)</f>
        <v>7.1286585667515601</v>
      </c>
    </row>
    <row r="45" spans="2:22">
      <c r="B45" s="274"/>
      <c r="C45" s="274"/>
      <c r="D45" s="274"/>
      <c r="E45" s="274"/>
      <c r="F45" s="274"/>
      <c r="G45" s="274" t="s">
        <v>81</v>
      </c>
      <c r="H45" s="304">
        <f>H44/D44</f>
        <v>2.1177004571308423E-2</v>
      </c>
      <c r="I45" s="297">
        <f>E43/D43</f>
        <v>4.4010930229560596E-2</v>
      </c>
      <c r="J45" s="275" t="s">
        <v>81</v>
      </c>
      <c r="K45" s="297">
        <f>+K44/J44</f>
        <v>2.1177004571308423E-2</v>
      </c>
      <c r="V45" s="300">
        <f>V44/D44</f>
        <v>2.1067145519955671E-2</v>
      </c>
    </row>
    <row r="46" spans="2:22">
      <c r="B46" s="274"/>
      <c r="C46" s="274"/>
      <c r="D46" s="274"/>
      <c r="E46" s="274"/>
      <c r="F46" s="274"/>
      <c r="G46" s="274" t="s">
        <v>317</v>
      </c>
      <c r="H46" s="304">
        <f>+H43/D43</f>
        <v>6.6524396635229454E-3</v>
      </c>
      <c r="I46" s="297">
        <f>1-((1+I43)*(1+G40))</f>
        <v>-4.4259455333971465E-2</v>
      </c>
      <c r="J46" s="275" t="s">
        <v>317</v>
      </c>
      <c r="K46" s="297">
        <f>+K43/J43</f>
        <v>6.6524396635229454E-3</v>
      </c>
      <c r="M46" s="305" t="s">
        <v>318</v>
      </c>
      <c r="N46" s="306"/>
      <c r="O46" s="306"/>
      <c r="P46" s="306"/>
      <c r="Q46" s="307"/>
      <c r="V46" s="308"/>
    </row>
    <row r="47" spans="2:22">
      <c r="B47" s="309" t="s">
        <v>70</v>
      </c>
      <c r="C47" s="274"/>
      <c r="D47" s="274"/>
      <c r="E47" s="274"/>
      <c r="F47" s="274"/>
      <c r="G47" s="274" t="s">
        <v>319</v>
      </c>
      <c r="H47" s="304">
        <f>+H42/D42</f>
        <v>3.3478156452634113E-2</v>
      </c>
      <c r="I47" s="275"/>
      <c r="J47" s="275" t="s">
        <v>319</v>
      </c>
      <c r="K47" s="297">
        <f>+K42/J42</f>
        <v>3.3478156452634113E-2</v>
      </c>
      <c r="M47" s="310"/>
      <c r="N47" s="311" t="s">
        <v>320</v>
      </c>
      <c r="O47" s="311" t="s">
        <v>321</v>
      </c>
      <c r="P47" s="180"/>
      <c r="Q47" s="312"/>
      <c r="V47" s="308"/>
    </row>
    <row r="48" spans="2:22">
      <c r="B48" s="274" t="s">
        <v>322</v>
      </c>
      <c r="C48" s="274"/>
      <c r="D48" s="313">
        <f>+[2]Workings!F61</f>
        <v>488.29399999999998</v>
      </c>
      <c r="E48" s="314"/>
      <c r="F48" s="274"/>
      <c r="G48" s="274"/>
      <c r="H48" s="274"/>
      <c r="I48" s="275"/>
      <c r="J48" s="275"/>
      <c r="K48" s="275"/>
      <c r="M48" s="310"/>
      <c r="N48" s="315">
        <f>1+G40</f>
        <v>1.0373584905660376</v>
      </c>
      <c r="O48" s="315">
        <f>1+N43</f>
        <v>1.0064128647174739</v>
      </c>
      <c r="P48" s="316">
        <f>+N48*O48</f>
        <v>1.0440109302295606</v>
      </c>
      <c r="Q48" s="312"/>
      <c r="V48" s="308"/>
    </row>
    <row r="49" spans="2:22">
      <c r="B49" s="274" t="s">
        <v>72</v>
      </c>
      <c r="C49" s="274"/>
      <c r="D49" s="293">
        <v>0.625</v>
      </c>
      <c r="E49" s="274"/>
      <c r="F49" s="274"/>
      <c r="G49" s="274"/>
      <c r="H49" s="274"/>
      <c r="I49" s="275"/>
      <c r="J49" s="275"/>
      <c r="K49" s="275"/>
      <c r="M49" s="317"/>
      <c r="N49" s="318"/>
      <c r="O49" s="318"/>
      <c r="P49" s="318"/>
      <c r="Q49" s="319"/>
      <c r="V49" s="308"/>
    </row>
    <row r="50" spans="2:22">
      <c r="B50" s="320" t="s">
        <v>73</v>
      </c>
      <c r="C50" s="274"/>
      <c r="D50" s="321">
        <f>1-0.625</f>
        <v>0.375</v>
      </c>
      <c r="E50" s="274"/>
      <c r="F50" s="274"/>
      <c r="G50" s="274"/>
      <c r="H50" s="274"/>
      <c r="I50" s="275"/>
      <c r="J50" s="275"/>
      <c r="K50" s="275"/>
      <c r="V50" s="308"/>
    </row>
    <row r="51" spans="2:22">
      <c r="B51" s="320" t="s">
        <v>74</v>
      </c>
      <c r="C51" s="274"/>
      <c r="D51" s="313">
        <f>+D48*D50</f>
        <v>183.11025000000001</v>
      </c>
      <c r="E51" s="274"/>
      <c r="F51" s="274"/>
      <c r="G51" s="274"/>
      <c r="H51" s="274"/>
      <c r="I51" s="275"/>
      <c r="J51" s="275"/>
      <c r="K51" s="275"/>
      <c r="V51" s="308"/>
    </row>
    <row r="52" spans="2:22">
      <c r="B52" s="320"/>
      <c r="C52" s="274"/>
      <c r="D52" s="313"/>
      <c r="E52" s="274"/>
      <c r="F52" s="274"/>
      <c r="G52" s="274"/>
      <c r="H52" s="274"/>
      <c r="I52" s="275"/>
      <c r="J52" s="275"/>
      <c r="K52" s="275"/>
      <c r="S52" s="308"/>
      <c r="T52" s="308"/>
      <c r="U52" s="322" t="s">
        <v>323</v>
      </c>
      <c r="V52" s="323">
        <f>V45-C55</f>
        <v>-5.0328544800443305E-3</v>
      </c>
    </row>
    <row r="53" spans="2:22">
      <c r="B53" s="274"/>
      <c r="C53" s="274"/>
      <c r="D53" s="274" t="s">
        <v>83</v>
      </c>
      <c r="E53" s="274"/>
      <c r="F53" s="274"/>
      <c r="G53" s="274"/>
      <c r="H53" s="274"/>
      <c r="I53" s="275"/>
      <c r="J53" s="275"/>
      <c r="K53" s="275"/>
      <c r="S53" s="308"/>
      <c r="T53" s="308"/>
      <c r="U53" s="322" t="s">
        <v>324</v>
      </c>
      <c r="V53" s="299">
        <f>D54*V52</f>
        <v>-1.5359454034242288</v>
      </c>
    </row>
    <row r="54" spans="2:22">
      <c r="B54" s="274" t="s">
        <v>325</v>
      </c>
      <c r="C54" s="274"/>
      <c r="D54" s="296">
        <f>+D48*D49</f>
        <v>305.18374999999997</v>
      </c>
      <c r="E54" s="296"/>
      <c r="F54" s="296"/>
      <c r="G54" s="296"/>
      <c r="H54" s="296"/>
      <c r="I54" s="275"/>
      <c r="J54" s="275"/>
      <c r="K54" s="275"/>
    </row>
    <row r="55" spans="2:22">
      <c r="B55" s="274" t="s">
        <v>326</v>
      </c>
      <c r="C55" s="324">
        <f>+'[1]Input Real'!$J$186</f>
        <v>2.6100000000000002E-2</v>
      </c>
      <c r="D55" s="296">
        <f>+C55*D54</f>
        <v>7.9652958749999998</v>
      </c>
      <c r="E55" s="296"/>
      <c r="F55" s="296"/>
      <c r="G55" s="296"/>
      <c r="H55" s="296">
        <f>+D55</f>
        <v>7.9652958749999998</v>
      </c>
      <c r="I55" s="275"/>
      <c r="J55" s="275"/>
      <c r="K55" s="298">
        <f>+H55</f>
        <v>7.9652958749999998</v>
      </c>
      <c r="M55" s="264" t="s">
        <v>327</v>
      </c>
      <c r="N55" s="325">
        <f>+C55</f>
        <v>2.6100000000000002E-2</v>
      </c>
      <c r="O55" s="326" t="s">
        <v>328</v>
      </c>
      <c r="P55" s="264"/>
      <c r="Q55" s="264"/>
      <c r="R55" s="264"/>
      <c r="S55" s="264"/>
    </row>
    <row r="56" spans="2:22">
      <c r="B56" s="274"/>
      <c r="C56" s="274"/>
      <c r="D56" s="296"/>
      <c r="E56" s="296"/>
      <c r="F56" s="296"/>
      <c r="G56" s="296"/>
      <c r="H56" s="296"/>
      <c r="I56" s="275"/>
      <c r="J56" s="275"/>
      <c r="K56" s="275"/>
    </row>
    <row r="57" spans="2:22">
      <c r="B57" s="274"/>
      <c r="C57" s="274"/>
      <c r="D57" s="296"/>
      <c r="E57" s="296"/>
      <c r="F57" s="296"/>
      <c r="G57" s="296"/>
      <c r="H57" s="301">
        <f>+'RORE Actuals  2015-18'!H44-H55</f>
        <v>-0.79946342216979804</v>
      </c>
      <c r="I57" s="275"/>
      <c r="J57" s="275"/>
      <c r="K57" s="303">
        <f>+'RORE Actuals  2015-18'!K44-K55</f>
        <v>-1.5024182061609537</v>
      </c>
      <c r="L57" s="299">
        <f>L44-K55</f>
        <v>-1.5359454034242281</v>
      </c>
    </row>
    <row r="59" spans="2:22">
      <c r="B59" s="248" t="s">
        <v>329</v>
      </c>
      <c r="C59" s="164" t="s">
        <v>330</v>
      </c>
      <c r="D59" s="164" t="s">
        <v>331</v>
      </c>
      <c r="E59" s="164" t="s">
        <v>332</v>
      </c>
      <c r="G59" s="164" t="s">
        <v>333</v>
      </c>
      <c r="L59" s="164" t="s">
        <v>332</v>
      </c>
      <c r="M59" s="164" t="s">
        <v>333</v>
      </c>
      <c r="P59" s="164" t="s">
        <v>330</v>
      </c>
      <c r="Q59" s="164" t="s">
        <v>331</v>
      </c>
    </row>
    <row r="60" spans="2:22">
      <c r="C60" s="245">
        <f>+G71</f>
        <v>109.07</v>
      </c>
      <c r="D60" s="245">
        <f>+H71</f>
        <v>31.42</v>
      </c>
      <c r="E60" s="245">
        <f>+I71</f>
        <v>183.21100000000001</v>
      </c>
      <c r="F60" s="245"/>
      <c r="G60" s="164">
        <v>12.5</v>
      </c>
      <c r="I60" s="245">
        <f>SUM(C60:H60)</f>
        <v>336.20100000000002</v>
      </c>
      <c r="L60" s="164" t="s">
        <v>334</v>
      </c>
      <c r="P60" s="245">
        <f>+C60</f>
        <v>109.07</v>
      </c>
      <c r="Q60" s="245">
        <f>+D60</f>
        <v>31.42</v>
      </c>
      <c r="R60" s="245">
        <f>SUM(P60:Q60)</f>
        <v>140.49</v>
      </c>
    </row>
    <row r="61" spans="2:22">
      <c r="C61" s="214">
        <f>+G86</f>
        <v>4.3299999999999998E-2</v>
      </c>
      <c r="D61" s="214">
        <f>+H86</f>
        <v>1.23E-2</v>
      </c>
      <c r="E61" s="214">
        <f>+I86</f>
        <v>3.3500000000000002E-2</v>
      </c>
      <c r="F61" s="214"/>
      <c r="G61" s="214">
        <v>8.7499999999999994E-2</v>
      </c>
      <c r="L61" s="214">
        <f>+E61-C55</f>
        <v>7.4000000000000003E-3</v>
      </c>
      <c r="P61" s="214">
        <f>+C61-G40</f>
        <v>5.9415094339623498E-3</v>
      </c>
      <c r="Q61" s="214">
        <f>+D61-G40</f>
        <v>-2.505849056603765E-2</v>
      </c>
    </row>
    <row r="62" spans="2:22">
      <c r="C62" s="245">
        <f>+G82</f>
        <v>4.72</v>
      </c>
      <c r="D62" s="245">
        <f>+H82</f>
        <v>0.38700000000000001</v>
      </c>
      <c r="E62" s="245">
        <f>+I82</f>
        <v>6.1340000000000003</v>
      </c>
      <c r="F62" s="245"/>
      <c r="G62" s="245">
        <v>1.0940000000000001</v>
      </c>
      <c r="H62" s="164">
        <f>SUM(C62:G62)</f>
        <v>12.334999999999999</v>
      </c>
      <c r="N62" s="327" t="s">
        <v>335</v>
      </c>
      <c r="P62" s="328">
        <f>+P60*P61</f>
        <v>0.6480404339622734</v>
      </c>
      <c r="Q62" s="328">
        <f>+Q60*Q61</f>
        <v>-0.78733777358490298</v>
      </c>
      <c r="R62" s="329">
        <f>SUM(P62:Q62)</f>
        <v>-0.13929733962262958</v>
      </c>
    </row>
    <row r="63" spans="2:22">
      <c r="B63" s="330" t="s">
        <v>336</v>
      </c>
      <c r="C63" s="331">
        <f>+C62/C60</f>
        <v>4.3274961034198221E-2</v>
      </c>
      <c r="D63" s="331">
        <f>+D62/D60</f>
        <v>1.2316995544239338E-2</v>
      </c>
      <c r="E63" s="331">
        <f>+E62/E60</f>
        <v>3.3480522457712693E-2</v>
      </c>
      <c r="F63" s="331"/>
      <c r="G63" s="331">
        <f>+G62/G60</f>
        <v>8.7520000000000001E-2</v>
      </c>
      <c r="N63" s="164" t="s">
        <v>337</v>
      </c>
      <c r="P63" s="270">
        <f>+P62/P60</f>
        <v>5.9415094339623489E-3</v>
      </c>
      <c r="Q63" s="270">
        <f>+Q62/Q60</f>
        <v>-2.505849056603765E-2</v>
      </c>
      <c r="R63" s="270">
        <f>+R62/R60</f>
        <v>-9.9151070982012642E-4</v>
      </c>
    </row>
    <row r="66" spans="1:10" ht="20.25">
      <c r="A66" s="216"/>
      <c r="B66" s="23" t="s">
        <v>338</v>
      </c>
      <c r="C66" s="23"/>
      <c r="D66" s="23"/>
      <c r="E66" s="23"/>
      <c r="F66" s="23"/>
      <c r="G66" s="23"/>
      <c r="H66" s="23"/>
      <c r="I66" s="23"/>
      <c r="J66" s="332" t="s">
        <v>339</v>
      </c>
    </row>
    <row r="67" spans="1:10" ht="15.75" thickBot="1">
      <c r="A67" s="216"/>
      <c r="B67" s="333" t="s">
        <v>60</v>
      </c>
      <c r="C67" s="25"/>
      <c r="D67" s="25"/>
      <c r="E67" s="25"/>
      <c r="F67" s="25"/>
      <c r="G67" s="25"/>
      <c r="H67" s="25"/>
      <c r="I67" s="25"/>
      <c r="J67" s="25"/>
    </row>
    <row r="68" spans="1:10" ht="15" customHeight="1">
      <c r="A68" s="216"/>
      <c r="B68" s="690" t="s">
        <v>9</v>
      </c>
      <c r="C68" s="691"/>
      <c r="D68" s="694" t="s">
        <v>10</v>
      </c>
      <c r="E68" s="677" t="s">
        <v>11</v>
      </c>
      <c r="F68" s="334"/>
      <c r="G68" s="679" t="s">
        <v>340</v>
      </c>
      <c r="H68" s="680"/>
      <c r="I68" s="680"/>
      <c r="J68" s="681"/>
    </row>
    <row r="69" spans="1:10" ht="27.75" thickBot="1">
      <c r="A69" s="216"/>
      <c r="B69" s="692"/>
      <c r="C69" s="693"/>
      <c r="D69" s="695"/>
      <c r="E69" s="678"/>
      <c r="F69" s="335"/>
      <c r="G69" s="336" t="s">
        <v>330</v>
      </c>
      <c r="H69" s="337" t="s">
        <v>331</v>
      </c>
      <c r="I69" s="337" t="s">
        <v>332</v>
      </c>
      <c r="J69" s="338" t="s">
        <v>81</v>
      </c>
    </row>
    <row r="70" spans="1:10" ht="15.75" thickBot="1">
      <c r="A70" s="216"/>
      <c r="B70" s="25"/>
      <c r="C70" s="25"/>
      <c r="D70" s="25"/>
      <c r="E70" s="25"/>
      <c r="F70" s="25"/>
      <c r="G70" s="25"/>
      <c r="H70" s="25"/>
      <c r="I70" s="25"/>
      <c r="J70" s="25"/>
    </row>
    <row r="71" spans="1:10" ht="15.75" thickBot="1">
      <c r="A71" s="339">
        <v>1</v>
      </c>
      <c r="B71" s="340" t="s">
        <v>341</v>
      </c>
      <c r="C71" s="216"/>
      <c r="D71" s="341" t="s">
        <v>83</v>
      </c>
      <c r="E71" s="342">
        <v>3</v>
      </c>
      <c r="F71" s="343"/>
      <c r="G71" s="344">
        <v>109.07</v>
      </c>
      <c r="H71" s="345">
        <v>31.42</v>
      </c>
      <c r="I71" s="345">
        <v>183.21100000000001</v>
      </c>
      <c r="J71" s="346">
        <v>323.70100000000002</v>
      </c>
    </row>
    <row r="72" spans="1:10">
      <c r="A72" s="347">
        <v>2</v>
      </c>
      <c r="B72" s="348" t="s">
        <v>342</v>
      </c>
      <c r="C72" s="216"/>
      <c r="D72" s="349" t="s">
        <v>83</v>
      </c>
      <c r="E72" s="350">
        <v>3</v>
      </c>
      <c r="F72" s="65"/>
      <c r="G72" s="25"/>
      <c r="H72" s="25"/>
      <c r="I72" s="25"/>
      <c r="J72" s="351">
        <v>12.5</v>
      </c>
    </row>
    <row r="73" spans="1:10">
      <c r="A73" s="347">
        <v>3</v>
      </c>
      <c r="B73" s="348" t="s">
        <v>343</v>
      </c>
      <c r="C73" s="216"/>
      <c r="D73" s="349" t="s">
        <v>83</v>
      </c>
      <c r="E73" s="350">
        <v>3</v>
      </c>
      <c r="F73" s="65"/>
      <c r="G73" s="25"/>
      <c r="H73" s="25"/>
      <c r="I73" s="25"/>
      <c r="J73" s="351">
        <v>336.20100000000002</v>
      </c>
    </row>
    <row r="74" spans="1:10">
      <c r="A74" s="347">
        <v>4</v>
      </c>
      <c r="B74" s="348" t="s">
        <v>344</v>
      </c>
      <c r="C74" s="216"/>
      <c r="D74" s="349" t="s">
        <v>83</v>
      </c>
      <c r="E74" s="350">
        <v>3</v>
      </c>
      <c r="F74" s="65"/>
      <c r="G74" s="25"/>
      <c r="H74" s="25"/>
      <c r="I74" s="25"/>
      <c r="J74" s="352">
        <v>-14.945</v>
      </c>
    </row>
    <row r="75" spans="1:10">
      <c r="A75" s="347">
        <v>5</v>
      </c>
      <c r="B75" s="348" t="s">
        <v>345</v>
      </c>
      <c r="C75" s="216"/>
      <c r="D75" s="349" t="s">
        <v>83</v>
      </c>
      <c r="E75" s="350">
        <v>3</v>
      </c>
      <c r="F75" s="65"/>
      <c r="G75" s="25"/>
      <c r="H75" s="25"/>
      <c r="I75" s="25"/>
      <c r="J75" s="352">
        <v>0</v>
      </c>
    </row>
    <row r="76" spans="1:10" ht="15.75" thickBot="1">
      <c r="A76" s="353">
        <v>6</v>
      </c>
      <c r="B76" s="354" t="s">
        <v>346</v>
      </c>
      <c r="C76" s="216"/>
      <c r="D76" s="355" t="s">
        <v>83</v>
      </c>
      <c r="E76" s="356">
        <v>3</v>
      </c>
      <c r="F76" s="65"/>
      <c r="G76" s="25"/>
      <c r="H76" s="25"/>
      <c r="I76" s="25"/>
      <c r="J76" s="357">
        <v>321.25599999999997</v>
      </c>
    </row>
    <row r="77" spans="1:10" ht="15.75" thickBot="1">
      <c r="A77" s="25"/>
      <c r="B77" s="25"/>
      <c r="C77" s="216"/>
      <c r="D77" s="25"/>
      <c r="E77" s="25"/>
      <c r="F77" s="25"/>
      <c r="G77" s="25"/>
      <c r="H77" s="25"/>
      <c r="I77" s="25"/>
      <c r="J77" s="25"/>
    </row>
    <row r="78" spans="1:10">
      <c r="A78" s="339">
        <v>7</v>
      </c>
      <c r="B78" s="340" t="s">
        <v>20</v>
      </c>
      <c r="C78" s="216"/>
      <c r="D78" s="341" t="s">
        <v>7</v>
      </c>
      <c r="E78" s="342">
        <v>2</v>
      </c>
      <c r="F78" s="65"/>
      <c r="G78" s="25"/>
      <c r="H78" s="25"/>
      <c r="I78" s="25"/>
      <c r="J78" s="358">
        <v>0.63959999999999995</v>
      </c>
    </row>
    <row r="79" spans="1:10" ht="15.75" thickBot="1">
      <c r="A79" s="353">
        <v>8</v>
      </c>
      <c r="B79" s="354" t="s">
        <v>347</v>
      </c>
      <c r="C79" s="216"/>
      <c r="D79" s="355" t="s">
        <v>7</v>
      </c>
      <c r="E79" s="356">
        <v>2</v>
      </c>
      <c r="F79" s="65"/>
      <c r="G79" s="25"/>
      <c r="H79" s="25"/>
      <c r="I79" s="25"/>
      <c r="J79" s="359">
        <v>0.61909999999999998</v>
      </c>
    </row>
    <row r="80" spans="1:10" ht="15.75" thickBot="1">
      <c r="A80" s="25"/>
      <c r="B80" s="25"/>
      <c r="C80" s="216"/>
      <c r="D80" s="25"/>
      <c r="E80" s="25"/>
      <c r="F80" s="25"/>
      <c r="G80" s="25"/>
      <c r="H80" s="25"/>
      <c r="I80" s="25"/>
      <c r="J80" s="25"/>
    </row>
    <row r="81" spans="1:10">
      <c r="A81" s="339">
        <v>9</v>
      </c>
      <c r="B81" s="340" t="s">
        <v>348</v>
      </c>
      <c r="C81" s="216"/>
      <c r="D81" s="341" t="s">
        <v>83</v>
      </c>
      <c r="E81" s="342">
        <v>3</v>
      </c>
      <c r="F81" s="360"/>
      <c r="G81" s="361">
        <v>4.72</v>
      </c>
      <c r="H81" s="362">
        <v>0.38700000000000001</v>
      </c>
      <c r="I81" s="362">
        <v>12.664999999999999</v>
      </c>
      <c r="J81" s="363">
        <v>17.771999999999998</v>
      </c>
    </row>
    <row r="82" spans="1:10" ht="15.75" thickBot="1">
      <c r="A82" s="353">
        <v>10</v>
      </c>
      <c r="B82" s="354" t="s">
        <v>349</v>
      </c>
      <c r="C82" s="216"/>
      <c r="D82" s="355" t="s">
        <v>83</v>
      </c>
      <c r="E82" s="356">
        <v>3</v>
      </c>
      <c r="F82" s="364"/>
      <c r="G82" s="365">
        <v>4.72</v>
      </c>
      <c r="H82" s="366">
        <v>0.38700000000000001</v>
      </c>
      <c r="I82" s="366">
        <v>6.1340000000000003</v>
      </c>
      <c r="J82" s="367">
        <v>11.241</v>
      </c>
    </row>
    <row r="83" spans="1:10" ht="15.75" thickBot="1">
      <c r="A83" s="216"/>
      <c r="B83" s="25"/>
      <c r="C83" s="25"/>
      <c r="D83" s="25"/>
      <c r="E83" s="25"/>
      <c r="F83" s="25"/>
      <c r="G83" s="25"/>
      <c r="H83" s="25"/>
      <c r="I83" s="25"/>
      <c r="J83" s="25"/>
    </row>
    <row r="84" spans="1:10" ht="15.75" thickBot="1">
      <c r="A84" s="216"/>
      <c r="B84" s="682" t="s">
        <v>350</v>
      </c>
      <c r="C84" s="683"/>
      <c r="D84" s="25"/>
      <c r="E84" s="25"/>
      <c r="F84" s="25"/>
      <c r="G84" s="25"/>
      <c r="H84" s="25"/>
      <c r="I84" s="25"/>
      <c r="J84" s="25"/>
    </row>
    <row r="85" spans="1:10">
      <c r="A85" s="339">
        <v>11</v>
      </c>
      <c r="B85" s="340" t="s">
        <v>351</v>
      </c>
      <c r="C85" s="216"/>
      <c r="D85" s="341" t="s">
        <v>7</v>
      </c>
      <c r="E85" s="368">
        <v>2</v>
      </c>
      <c r="F85" s="360"/>
      <c r="G85" s="369">
        <v>4.3299999999999998E-2</v>
      </c>
      <c r="H85" s="370">
        <v>1.23E-2</v>
      </c>
      <c r="I85" s="370">
        <v>6.9099999999999995E-2</v>
      </c>
      <c r="J85" s="371">
        <v>5.4899999999999997E-2</v>
      </c>
    </row>
    <row r="86" spans="1:10" ht="15.75" thickBot="1">
      <c r="A86" s="372">
        <v>12</v>
      </c>
      <c r="B86" s="373" t="s">
        <v>352</v>
      </c>
      <c r="C86" s="216"/>
      <c r="D86" s="374" t="s">
        <v>7</v>
      </c>
      <c r="E86" s="375">
        <v>2</v>
      </c>
      <c r="F86" s="376"/>
      <c r="G86" s="377">
        <v>4.3299999999999998E-2</v>
      </c>
      <c r="H86" s="378">
        <v>1.23E-2</v>
      </c>
      <c r="I86" s="378">
        <v>3.3500000000000002E-2</v>
      </c>
      <c r="J86" s="379">
        <v>3.4700000000000002E-2</v>
      </c>
    </row>
    <row r="87" spans="1:10" ht="15.75" thickBot="1">
      <c r="A87" s="380"/>
      <c r="B87" s="381"/>
      <c r="C87" s="216"/>
      <c r="D87" s="380"/>
      <c r="E87" s="380"/>
      <c r="F87" s="380"/>
      <c r="G87" s="380"/>
      <c r="H87" s="382"/>
      <c r="I87" s="380"/>
      <c r="J87" s="383"/>
    </row>
    <row r="88" spans="1:10" ht="15.75" thickBot="1">
      <c r="A88" s="384">
        <v>13</v>
      </c>
      <c r="B88" s="385" t="s">
        <v>353</v>
      </c>
      <c r="C88" s="216"/>
      <c r="D88" s="386" t="s">
        <v>354</v>
      </c>
      <c r="E88" s="387">
        <v>2</v>
      </c>
      <c r="F88" s="388"/>
      <c r="G88" s="389">
        <v>8.73</v>
      </c>
      <c r="H88" s="390">
        <v>2.08</v>
      </c>
      <c r="I88" s="390">
        <v>16.37</v>
      </c>
      <c r="J88" s="391">
        <v>12.41</v>
      </c>
    </row>
  </sheetData>
  <mergeCells count="9">
    <mergeCell ref="E68:E69"/>
    <mergeCell ref="G68:J68"/>
    <mergeCell ref="B84:C84"/>
    <mergeCell ref="C23:C24"/>
    <mergeCell ref="D23:D24"/>
    <mergeCell ref="C28:C29"/>
    <mergeCell ref="D28:D29"/>
    <mergeCell ref="B68:C69"/>
    <mergeCell ref="D68:D69"/>
  </mergeCells>
  <pageMargins left="0.7" right="0.7" top="0.75" bottom="0.75" header="0.3" footer="0.3"/>
  <pageSetup paperSize="9"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00B050"/>
    <pageSetUpPr fitToPage="1"/>
  </sheetPr>
  <dimension ref="B1:M183"/>
  <sheetViews>
    <sheetView topLeftCell="A4" workbookViewId="0">
      <selection activeCell="I41" sqref="I41"/>
    </sheetView>
  </sheetViews>
  <sheetFormatPr defaultColWidth="8.75" defaultRowHeight="14.25" zeroHeight="1"/>
  <cols>
    <col min="1" max="1" width="1.875" style="2" customWidth="1"/>
    <col min="2" max="2" width="4.125" style="2" customWidth="1"/>
    <col min="3" max="3" width="45.125" style="2" customWidth="1"/>
    <col min="4" max="5" width="5.125" style="2" customWidth="1"/>
    <col min="6" max="6" width="10" style="2" customWidth="1"/>
    <col min="7" max="7" width="12.125" style="2" customWidth="1"/>
    <col min="8" max="9" width="11.875" style="2" customWidth="1"/>
    <col min="10" max="10" width="11.625" style="2" customWidth="1"/>
    <col min="11" max="11" width="11.5" style="2" customWidth="1"/>
    <col min="12" max="12" width="12.625" style="2" customWidth="1"/>
    <col min="13" max="13" width="12.625" style="67" customWidth="1"/>
    <col min="14" max="16384" width="8.75" style="2"/>
  </cols>
  <sheetData>
    <row r="1" spans="2:13" ht="20.25">
      <c r="B1" s="22" t="s">
        <v>4</v>
      </c>
      <c r="C1" s="22"/>
      <c r="D1" s="22"/>
      <c r="E1" s="22"/>
      <c r="F1" s="22"/>
      <c r="G1" s="22"/>
      <c r="H1" s="22"/>
      <c r="I1" s="22"/>
      <c r="J1" s="22"/>
      <c r="K1" s="134" t="s">
        <v>69</v>
      </c>
      <c r="L1" s="22"/>
      <c r="M1" s="23"/>
    </row>
    <row r="2" spans="2:13" ht="20.25">
      <c r="B2" s="658" t="s">
        <v>64</v>
      </c>
      <c r="C2" s="658"/>
      <c r="D2" s="7"/>
      <c r="E2" s="7"/>
      <c r="F2" s="7"/>
      <c r="G2" s="7"/>
      <c r="H2" s="7"/>
      <c r="I2" s="24"/>
      <c r="J2" s="7"/>
      <c r="K2" s="7"/>
      <c r="L2" s="7"/>
      <c r="M2" s="25"/>
    </row>
    <row r="3" spans="2:13" ht="21" thickBot="1">
      <c r="B3" s="658" t="s">
        <v>6</v>
      </c>
      <c r="C3" s="658"/>
      <c r="D3" s="7"/>
      <c r="E3" s="7"/>
      <c r="F3" s="7"/>
      <c r="G3" s="7"/>
      <c r="H3" s="7"/>
      <c r="I3" s="24"/>
      <c r="J3" s="7"/>
      <c r="K3" s="7"/>
      <c r="L3" s="7"/>
      <c r="M3" s="25"/>
    </row>
    <row r="4" spans="2:13" ht="15" thickBot="1">
      <c r="B4" s="26"/>
      <c r="C4" s="7"/>
      <c r="D4" s="7"/>
      <c r="E4" s="7"/>
      <c r="F4" s="659" t="s">
        <v>7</v>
      </c>
      <c r="G4" s="660"/>
      <c r="H4" s="661"/>
      <c r="I4" s="24"/>
      <c r="J4" s="659" t="s">
        <v>8</v>
      </c>
      <c r="K4" s="660"/>
      <c r="L4" s="661"/>
      <c r="M4" s="25"/>
    </row>
    <row r="5" spans="2:13" ht="14.45" customHeight="1">
      <c r="B5" s="662" t="s">
        <v>9</v>
      </c>
      <c r="C5" s="663"/>
      <c r="D5" s="666" t="s">
        <v>10</v>
      </c>
      <c r="E5" s="668" t="s">
        <v>11</v>
      </c>
      <c r="F5" s="656" t="s">
        <v>12</v>
      </c>
      <c r="G5" s="656" t="s">
        <v>13</v>
      </c>
      <c r="H5" s="656" t="s">
        <v>14</v>
      </c>
      <c r="I5" s="27"/>
      <c r="J5" s="656" t="s">
        <v>12</v>
      </c>
      <c r="K5" s="656" t="s">
        <v>13</v>
      </c>
      <c r="L5" s="656" t="s">
        <v>14</v>
      </c>
      <c r="M5" s="27"/>
    </row>
    <row r="6" spans="2:13" ht="66" customHeight="1" thickBot="1">
      <c r="B6" s="664"/>
      <c r="C6" s="665"/>
      <c r="D6" s="667"/>
      <c r="E6" s="669"/>
      <c r="F6" s="657"/>
      <c r="G6" s="657"/>
      <c r="H6" s="657"/>
      <c r="I6" s="27"/>
      <c r="J6" s="657"/>
      <c r="K6" s="657"/>
      <c r="L6" s="657"/>
      <c r="M6" s="27"/>
    </row>
    <row r="7" spans="2:13" ht="23.45" customHeight="1" thickBot="1">
      <c r="B7" s="7"/>
      <c r="C7" s="7"/>
      <c r="D7" s="7"/>
      <c r="E7" s="7"/>
      <c r="F7" s="7"/>
      <c r="G7" s="7"/>
      <c r="H7" s="7"/>
      <c r="I7" s="24"/>
      <c r="J7" s="7"/>
      <c r="K7" s="7"/>
      <c r="L7" s="7"/>
      <c r="M7" s="25"/>
    </row>
    <row r="8" spans="2:13" ht="15" thickBot="1">
      <c r="B8" s="3" t="s">
        <v>15</v>
      </c>
      <c r="C8" s="28"/>
      <c r="D8" s="7"/>
      <c r="E8" s="7"/>
      <c r="F8" s="7"/>
      <c r="G8" s="7"/>
      <c r="H8" s="7"/>
      <c r="I8" s="24"/>
      <c r="J8" s="7"/>
      <c r="K8" s="7"/>
      <c r="L8" s="7"/>
      <c r="M8" s="25"/>
    </row>
    <row r="9" spans="2:13" ht="13.9" customHeight="1">
      <c r="B9" s="29">
        <v>1</v>
      </c>
      <c r="C9" s="30" t="s">
        <v>61</v>
      </c>
      <c r="D9" s="31" t="s">
        <v>7</v>
      </c>
      <c r="E9" s="32">
        <v>2</v>
      </c>
      <c r="F9" s="124">
        <f>AVERAGE('2015-16'!F9,'2016-17'!F9,'2017-18'!F9)</f>
        <v>5.8000000000000003E-2</v>
      </c>
      <c r="G9" s="34">
        <f>+K9/G12</f>
        <v>5.0902461519180847E-2</v>
      </c>
      <c r="H9" s="35">
        <f>+F9</f>
        <v>5.8000000000000003E-2</v>
      </c>
      <c r="I9" s="6"/>
      <c r="J9" s="137">
        <f>AVERAGE('2015-16'!J9,'2016-17'!J9,'2017-18'!J9)</f>
        <v>9.1607337061849012</v>
      </c>
      <c r="K9" s="135">
        <f>+L9</f>
        <v>8.0397223270093079</v>
      </c>
      <c r="L9" s="139">
        <f>AVERAGE('2015-16'!L9,'2016-17'!L9,'2017-18'!L9)</f>
        <v>8.0397223270093079</v>
      </c>
      <c r="M9" s="6"/>
    </row>
    <row r="10" spans="2:13" ht="13.9" customHeight="1" thickBot="1">
      <c r="B10" s="9" t="s">
        <v>16</v>
      </c>
      <c r="C10" s="39" t="s">
        <v>62</v>
      </c>
      <c r="D10" s="40" t="s">
        <v>7</v>
      </c>
      <c r="E10" s="41">
        <v>2</v>
      </c>
      <c r="F10" s="125">
        <f>AVERAGE('2015-16'!F10,'2016-17'!F10,'2017-18'!F10)</f>
        <v>-4.9977375322824789E-3</v>
      </c>
      <c r="G10" s="43">
        <f>+K10/G12</f>
        <v>-3.2299296725994508E-3</v>
      </c>
      <c r="H10" s="44">
        <f>+F10</f>
        <v>-4.9977375322824789E-3</v>
      </c>
      <c r="I10" s="6"/>
      <c r="J10" s="138">
        <f>AVERAGE('2015-16'!J10,'2016-17'!J10,'2017-18'!J10)</f>
        <v>-0.74333333333333351</v>
      </c>
      <c r="K10" s="136">
        <f>+L10</f>
        <v>-0.51014699345497505</v>
      </c>
      <c r="L10" s="140">
        <f>AVERAGE('2015-16'!L10,'2016-17'!L10,'2017-18'!L10)</f>
        <v>-0.51014699345497505</v>
      </c>
      <c r="M10" s="6"/>
    </row>
    <row r="11" spans="2:13" ht="13.9" customHeight="1" thickBot="1">
      <c r="B11" s="48" t="s">
        <v>17</v>
      </c>
      <c r="C11" s="49" t="s">
        <v>63</v>
      </c>
      <c r="D11" s="50" t="s">
        <v>7</v>
      </c>
      <c r="E11" s="51">
        <v>2</v>
      </c>
      <c r="F11" s="96">
        <f>SUM(F9:F10)</f>
        <v>5.3002262467717526E-2</v>
      </c>
      <c r="G11" s="97">
        <f>SUM(G9:G10)</f>
        <v>4.7672531846581399E-2</v>
      </c>
      <c r="H11" s="98">
        <f>SUM(H9:H10)</f>
        <v>5.3002262467717526E-2</v>
      </c>
      <c r="I11" s="6"/>
      <c r="J11" s="131">
        <f>SUM(J9:J10)</f>
        <v>8.4174003728515672</v>
      </c>
      <c r="K11" s="132">
        <f>SUM(K9:K10)</f>
        <v>7.5295753335543329</v>
      </c>
      <c r="L11" s="133">
        <f>SUM(L9:L10)</f>
        <v>7.5295753335543329</v>
      </c>
      <c r="M11" s="6"/>
    </row>
    <row r="12" spans="2:13" ht="13.9" customHeight="1" thickBot="1">
      <c r="B12" s="53">
        <f xml:space="preserve"> B9 + 1</f>
        <v>2</v>
      </c>
      <c r="C12" s="54" t="s">
        <v>66</v>
      </c>
      <c r="D12" s="55" t="s">
        <v>8</v>
      </c>
      <c r="E12" s="56">
        <v>0</v>
      </c>
      <c r="F12" s="142">
        <f>AVERAGE('2015-16'!F12,'2016-17'!F12,'2017-18'!F12)</f>
        <v>157.94368458939485</v>
      </c>
      <c r="G12" s="58">
        <f>+F12</f>
        <v>157.94368458939485</v>
      </c>
      <c r="H12" s="143">
        <f>AVERAGE('2015-16'!H12,'2016-17'!H12,'2017-18'!H12)</f>
        <v>138.61590218981564</v>
      </c>
      <c r="I12" s="6"/>
      <c r="J12" s="60"/>
      <c r="K12" s="61"/>
      <c r="L12" s="127"/>
      <c r="M12" s="6"/>
    </row>
    <row r="13" spans="2:13" s="67" customFormat="1" ht="13.9" customHeight="1">
      <c r="B13" s="63"/>
      <c r="C13" s="64"/>
      <c r="D13" s="65"/>
      <c r="E13" s="65"/>
      <c r="F13" s="6"/>
      <c r="G13" s="6"/>
      <c r="H13" s="6"/>
      <c r="I13" s="6"/>
      <c r="J13" s="66"/>
      <c r="K13" s="66"/>
      <c r="L13" s="66"/>
      <c r="M13" s="6"/>
    </row>
    <row r="14" spans="2:13" s="68" customFormat="1" ht="13.9" customHeight="1" thickBot="1">
      <c r="B14" s="63"/>
      <c r="C14" s="64"/>
      <c r="D14" s="65"/>
      <c r="E14" s="65"/>
      <c r="F14" s="6"/>
      <c r="G14" s="6"/>
      <c r="H14" s="6"/>
      <c r="I14" s="6"/>
      <c r="J14" s="66"/>
      <c r="K14" s="66"/>
      <c r="L14" s="66"/>
      <c r="M14" s="6"/>
    </row>
    <row r="15" spans="2:13" ht="13.9" customHeight="1" thickBot="1">
      <c r="B15" s="3" t="s">
        <v>18</v>
      </c>
      <c r="C15" s="28" t="s">
        <v>19</v>
      </c>
      <c r="D15" s="69"/>
      <c r="E15" s="65"/>
      <c r="F15" s="6"/>
      <c r="G15" s="6"/>
      <c r="H15" s="6"/>
      <c r="I15" s="6"/>
      <c r="J15" s="66"/>
      <c r="K15" s="66"/>
      <c r="L15" s="66"/>
      <c r="M15" s="6"/>
    </row>
    <row r="16" spans="2:13" ht="13.9" customHeight="1">
      <c r="B16" s="9">
        <f xml:space="preserve"> B12 + 1</f>
        <v>3</v>
      </c>
      <c r="C16" s="39" t="s">
        <v>20</v>
      </c>
      <c r="D16" s="31" t="s">
        <v>7</v>
      </c>
      <c r="E16" s="32">
        <v>2</v>
      </c>
      <c r="F16" s="70">
        <v>0</v>
      </c>
      <c r="G16" s="34">
        <f>+K16/$G$12</f>
        <v>-3.9036461644505441E-3</v>
      </c>
      <c r="H16" s="35">
        <f>+L16/$H$12</f>
        <v>-4.4479475212179315E-3</v>
      </c>
      <c r="I16" s="6"/>
      <c r="J16" s="71">
        <v>0</v>
      </c>
      <c r="K16" s="72">
        <f>+L16</f>
        <v>-0.6165562585465777</v>
      </c>
      <c r="L16" s="128">
        <f>AVERAGE('2015-16'!L16,'2016-17'!L16,'2017-18'!L16)</f>
        <v>-0.6165562585465777</v>
      </c>
      <c r="M16" s="6"/>
    </row>
    <row r="17" spans="2:13" ht="13.9" customHeight="1">
      <c r="B17" s="9">
        <v>4</v>
      </c>
      <c r="C17" s="39" t="s">
        <v>21</v>
      </c>
      <c r="D17" s="40" t="s">
        <v>7</v>
      </c>
      <c r="E17" s="74">
        <v>2</v>
      </c>
      <c r="F17" s="75">
        <v>0</v>
      </c>
      <c r="G17" s="76">
        <f>+K17/$G$12</f>
        <v>-1.9166797869054979E-3</v>
      </c>
      <c r="H17" s="44">
        <f>+L17/$H$12</f>
        <v>-2.1839302918313539E-3</v>
      </c>
      <c r="I17" s="6"/>
      <c r="J17" s="77">
        <v>0</v>
      </c>
      <c r="K17" s="78">
        <f>+L17</f>
        <v>-0.30272746772187048</v>
      </c>
      <c r="L17" s="129">
        <f>AVERAGE('2015-16'!L17,'2016-17'!L17,'2017-18'!L17)</f>
        <v>-0.30272746772187048</v>
      </c>
      <c r="M17" s="6"/>
    </row>
    <row r="18" spans="2:13" ht="13.9" customHeight="1">
      <c r="B18" s="9">
        <v>5</v>
      </c>
      <c r="C18" s="39" t="s">
        <v>22</v>
      </c>
      <c r="D18" s="40" t="s">
        <v>7</v>
      </c>
      <c r="E18" s="74">
        <v>2</v>
      </c>
      <c r="F18" s="75">
        <v>0</v>
      </c>
      <c r="G18" s="76">
        <f>+K18/$G$12</f>
        <v>0</v>
      </c>
      <c r="H18" s="44">
        <f>+L18/$H$12</f>
        <v>0</v>
      </c>
      <c r="I18" s="6"/>
      <c r="J18" s="77">
        <v>0</v>
      </c>
      <c r="K18" s="78">
        <f>+L18</f>
        <v>0</v>
      </c>
      <c r="L18" s="129">
        <f>AVERAGE('2015-16'!L18,'2016-17'!L18,'2017-18'!L18)</f>
        <v>0</v>
      </c>
      <c r="M18" s="6"/>
    </row>
    <row r="19" spans="2:13" ht="13.9" customHeight="1">
      <c r="B19" s="14">
        <v>6</v>
      </c>
      <c r="C19" s="80" t="s">
        <v>23</v>
      </c>
      <c r="D19" s="40" t="s">
        <v>7</v>
      </c>
      <c r="E19" s="81">
        <v>2</v>
      </c>
      <c r="F19" s="82">
        <v>0</v>
      </c>
      <c r="G19" s="76">
        <f>+K19/$G$12</f>
        <v>-1.8192188097738897E-3</v>
      </c>
      <c r="H19" s="44">
        <f>+L19/$H$12</f>
        <v>-2.5819300303879357E-3</v>
      </c>
      <c r="I19" s="6"/>
      <c r="J19" s="83">
        <v>0</v>
      </c>
      <c r="K19" s="141">
        <f>AVERAGE('2015-16'!K19,'2016-17'!K19,'2017-18'!K19)</f>
        <v>-0.28733412189002155</v>
      </c>
      <c r="L19" s="130">
        <f>AVERAGE('2015-16'!L19,'2016-17'!L19,'2017-18'!L19)</f>
        <v>-0.35789656055320185</v>
      </c>
      <c r="M19" s="6"/>
    </row>
    <row r="20" spans="2:13" ht="13.9" customHeight="1" thickBot="1">
      <c r="B20" s="85">
        <v>7</v>
      </c>
      <c r="C20" s="86" t="s">
        <v>24</v>
      </c>
      <c r="D20" s="87" t="s">
        <v>7</v>
      </c>
      <c r="E20" s="88">
        <v>2</v>
      </c>
      <c r="F20" s="89">
        <v>0</v>
      </c>
      <c r="G20" s="90">
        <f>+K20/$G$12</f>
        <v>-5.291550698117208E-3</v>
      </c>
      <c r="H20" s="52">
        <f>+L20/$H$12</f>
        <v>-6.0293732627281615E-3</v>
      </c>
      <c r="I20" s="6"/>
      <c r="J20" s="91">
        <v>0</v>
      </c>
      <c r="K20" s="145">
        <f>AVERAGE('2015-16'!K20,'2016-17'!K20,'2017-18'!K20)</f>
        <v>-0.83576701445221646</v>
      </c>
      <c r="L20" s="140">
        <f>AVERAGE('2015-16'!L20,'2016-17'!L20,'2017-18'!L20)</f>
        <v>-0.83576701445221646</v>
      </c>
      <c r="M20" s="6"/>
    </row>
    <row r="21" spans="2:13" s="68" customFormat="1" ht="13.9" customHeight="1" thickBot="1">
      <c r="B21" s="63"/>
      <c r="C21" s="64"/>
      <c r="D21" s="65"/>
      <c r="E21" s="65"/>
      <c r="F21" s="94"/>
      <c r="G21" s="94"/>
      <c r="H21" s="94"/>
      <c r="I21" s="6"/>
      <c r="J21" s="95"/>
      <c r="K21" s="95"/>
      <c r="L21" s="95"/>
      <c r="M21" s="6"/>
    </row>
    <row r="22" spans="2:13" ht="13.9" customHeight="1" thickBot="1">
      <c r="B22" s="53">
        <v>8</v>
      </c>
      <c r="C22" s="54" t="s">
        <v>25</v>
      </c>
      <c r="D22" s="55" t="s">
        <v>7</v>
      </c>
      <c r="E22" s="56">
        <v>2</v>
      </c>
      <c r="F22" s="96">
        <f>SUM(F16:F20)+F11</f>
        <v>5.3002262467717526E-2</v>
      </c>
      <c r="G22" s="97">
        <f>SUM(G16:G20)+G11</f>
        <v>3.4741436387334262E-2</v>
      </c>
      <c r="H22" s="98">
        <f>SUM(H16:H20)+H11</f>
        <v>3.7759081361552142E-2</v>
      </c>
      <c r="I22" s="6"/>
      <c r="J22" s="99">
        <f>SUM(J16:J20)+J11</f>
        <v>8.4174003728515672</v>
      </c>
      <c r="K22" s="100">
        <f>SUM(K16:K20)+K11</f>
        <v>5.4871904709436468</v>
      </c>
      <c r="L22" s="101">
        <f>SUM(L16:L20)+L11</f>
        <v>5.4166280322804665</v>
      </c>
      <c r="M22" s="6"/>
    </row>
    <row r="23" spans="2:13" ht="13.9" customHeight="1">
      <c r="B23" s="102"/>
      <c r="C23" s="103"/>
      <c r="D23" s="104"/>
      <c r="E23" s="104"/>
      <c r="F23" s="6"/>
      <c r="G23" s="6"/>
      <c r="H23" s="6"/>
      <c r="I23" s="6"/>
      <c r="J23" s="95"/>
      <c r="K23" s="95"/>
      <c r="L23" s="95"/>
      <c r="M23" s="6"/>
    </row>
    <row r="24" spans="2:13" ht="13.9" customHeight="1" thickBot="1">
      <c r="I24" s="68"/>
      <c r="J24" s="105"/>
      <c r="K24" s="105"/>
      <c r="L24" s="105"/>
    </row>
    <row r="25" spans="2:13" ht="13.9" customHeight="1" thickBot="1">
      <c r="B25" s="3" t="s">
        <v>26</v>
      </c>
      <c r="C25" s="28" t="s">
        <v>27</v>
      </c>
      <c r="D25" s="7"/>
      <c r="E25" s="7"/>
      <c r="F25" s="7"/>
      <c r="G25" s="7"/>
      <c r="H25" s="7"/>
      <c r="I25" s="24"/>
      <c r="J25" s="106"/>
      <c r="K25" s="106"/>
      <c r="L25" s="106"/>
      <c r="M25" s="25"/>
    </row>
    <row r="26" spans="2:13" ht="13.9" customHeight="1">
      <c r="B26" s="29">
        <v>9</v>
      </c>
      <c r="C26" s="30" t="s">
        <v>28</v>
      </c>
      <c r="D26" s="31" t="s">
        <v>7</v>
      </c>
      <c r="E26" s="32">
        <v>2</v>
      </c>
      <c r="F26" s="107">
        <v>0</v>
      </c>
      <c r="G26" s="34">
        <f>+K26/$G$12</f>
        <v>7.5606029578272832E-3</v>
      </c>
      <c r="H26" s="35">
        <f>+L26/$H$12</f>
        <v>8.6148087630053636E-3</v>
      </c>
      <c r="I26" s="6"/>
      <c r="J26" s="71">
        <v>0</v>
      </c>
      <c r="K26" s="72">
        <f>+L26</f>
        <v>1.1941494888767181</v>
      </c>
      <c r="L26" s="128">
        <f>AVERAGE('2015-16'!L26,'2016-17'!L26,'2017-18'!L26)</f>
        <v>1.1941494888767181</v>
      </c>
      <c r="M26" s="6"/>
    </row>
    <row r="27" spans="2:13" ht="13.9" customHeight="1">
      <c r="B27" s="9">
        <v>10</v>
      </c>
      <c r="C27" s="108" t="s">
        <v>29</v>
      </c>
      <c r="D27" s="40" t="s">
        <v>7</v>
      </c>
      <c r="E27" s="74">
        <v>2</v>
      </c>
      <c r="F27" s="75">
        <v>0</v>
      </c>
      <c r="G27" s="76">
        <f>+K27/$G$12</f>
        <v>-7.4921218686877997E-3</v>
      </c>
      <c r="H27" s="44">
        <f>+L27/$H$12</f>
        <v>-8.5367790754117025E-3</v>
      </c>
      <c r="I27" s="6"/>
      <c r="J27" s="77">
        <v>0</v>
      </c>
      <c r="K27" s="78">
        <f>+L27</f>
        <v>-1.1833333333333333</v>
      </c>
      <c r="L27" s="129">
        <f>AVERAGE('2015-16'!L27,'2016-17'!L27,'2017-18'!L27)</f>
        <v>-1.1833333333333333</v>
      </c>
      <c r="M27" s="6"/>
    </row>
    <row r="28" spans="2:13" ht="13.9" customHeight="1" thickBot="1">
      <c r="B28" s="14">
        <v>11</v>
      </c>
      <c r="C28" s="49" t="s">
        <v>30</v>
      </c>
      <c r="D28" s="109" t="s">
        <v>7</v>
      </c>
      <c r="E28" s="81">
        <v>2</v>
      </c>
      <c r="F28" s="75">
        <v>0</v>
      </c>
      <c r="G28" s="90">
        <f>+K28/$G$12</f>
        <v>8.4985478189211533E-4</v>
      </c>
      <c r="H28" s="52">
        <f>+L28/$H$12</f>
        <v>9.6835351137525738E-4</v>
      </c>
      <c r="I28" s="6"/>
      <c r="J28" s="83">
        <v>0</v>
      </c>
      <c r="K28" s="92">
        <f>+L28</f>
        <v>0.13422919561795721</v>
      </c>
      <c r="L28" s="129">
        <f>AVERAGE('2015-16'!L28,'2016-17'!L28,'2017-18'!L28)</f>
        <v>0.13422919561795721</v>
      </c>
      <c r="M28" s="6"/>
    </row>
    <row r="29" spans="2:13" ht="13.9" customHeight="1" thickBot="1">
      <c r="B29" s="53">
        <v>12</v>
      </c>
      <c r="C29" s="54" t="s">
        <v>31</v>
      </c>
      <c r="D29" s="55" t="s">
        <v>7</v>
      </c>
      <c r="E29" s="56">
        <v>2</v>
      </c>
      <c r="F29" s="110">
        <f>SUM(F26:F28)</f>
        <v>0</v>
      </c>
      <c r="G29" s="97">
        <f t="shared" ref="G29:L29" si="0">SUM(G26:G28)</f>
        <v>9.1833587103159889E-4</v>
      </c>
      <c r="H29" s="98">
        <f t="shared" si="0"/>
        <v>1.0463831989689185E-3</v>
      </c>
      <c r="I29" s="6"/>
      <c r="J29" s="99">
        <f t="shared" si="0"/>
        <v>0</v>
      </c>
      <c r="K29" s="100">
        <f t="shared" si="0"/>
        <v>0.14504535116134198</v>
      </c>
      <c r="L29" s="100">
        <f t="shared" si="0"/>
        <v>0.14504535116134198</v>
      </c>
      <c r="M29" s="6"/>
    </row>
    <row r="30" spans="2:13" s="68" customFormat="1" ht="13.9" customHeight="1" thickBot="1">
      <c r="B30" s="63"/>
      <c r="C30" s="64"/>
      <c r="D30" s="65"/>
      <c r="E30" s="65"/>
      <c r="F30" s="6"/>
      <c r="G30" s="6"/>
      <c r="H30" s="6"/>
      <c r="I30" s="6"/>
      <c r="J30" s="95"/>
      <c r="K30" s="95"/>
      <c r="L30" s="95"/>
      <c r="M30" s="6"/>
    </row>
    <row r="31" spans="2:13" ht="13.9" customHeight="1" thickBot="1">
      <c r="B31" s="53">
        <v>13</v>
      </c>
      <c r="C31" s="54" t="s">
        <v>32</v>
      </c>
      <c r="D31" s="55" t="s">
        <v>7</v>
      </c>
      <c r="E31" s="56">
        <v>2</v>
      </c>
      <c r="F31" s="96">
        <f>+F29+F22</f>
        <v>5.3002262467717526E-2</v>
      </c>
      <c r="G31" s="97">
        <f>+G29+G22</f>
        <v>3.5659772258365863E-2</v>
      </c>
      <c r="H31" s="98">
        <f>+H29+H22</f>
        <v>3.8805464560521058E-2</v>
      </c>
      <c r="I31" s="6"/>
      <c r="J31" s="111">
        <f>+J29+J22</f>
        <v>8.4174003728515672</v>
      </c>
      <c r="K31" s="100">
        <f>+K29+K22</f>
        <v>5.6322358221049891</v>
      </c>
      <c r="L31" s="112">
        <f>+L29+L22</f>
        <v>5.5616733834418088</v>
      </c>
    </row>
    <row r="32" spans="2:13" s="68" customFormat="1" ht="13.9" customHeight="1" thickBot="1">
      <c r="B32" s="63"/>
      <c r="C32" s="64"/>
      <c r="D32" s="65"/>
      <c r="E32" s="65"/>
      <c r="F32" s="6"/>
      <c r="G32" s="6"/>
      <c r="H32" s="6"/>
      <c r="I32" s="6"/>
      <c r="J32" s="95"/>
      <c r="K32" s="95"/>
      <c r="L32" s="95"/>
      <c r="M32" s="6"/>
    </row>
    <row r="33" spans="2:13" ht="13.9" customHeight="1" thickBot="1">
      <c r="B33" s="53">
        <v>14</v>
      </c>
      <c r="C33" s="54" t="s">
        <v>33</v>
      </c>
      <c r="D33" s="55" t="s">
        <v>7</v>
      </c>
      <c r="E33" s="56">
        <v>2</v>
      </c>
      <c r="F33" s="126">
        <f>AVERAGE('2015-16'!F33,'2016-17'!F33,'2017-18'!F33)</f>
        <v>2.3154961914755523E-2</v>
      </c>
      <c r="G33" s="146">
        <f>+F33</f>
        <v>2.3154961914755523E-2</v>
      </c>
      <c r="H33" s="147">
        <f>+G33</f>
        <v>2.3154961914755523E-2</v>
      </c>
      <c r="I33" s="6"/>
      <c r="J33" s="99">
        <f>+J46</f>
        <v>6.317747383575794</v>
      </c>
      <c r="K33" s="100">
        <f>+G33*G12</f>
        <v>3.6571800013435967</v>
      </c>
      <c r="L33" s="101">
        <f>+H33*H12</f>
        <v>3.2096459359846579</v>
      </c>
    </row>
    <row r="34" spans="2:13" s="68" customFormat="1" ht="13.9" customHeight="1" thickBot="1">
      <c r="B34" s="63"/>
      <c r="C34" s="64"/>
      <c r="D34" s="65"/>
      <c r="E34" s="65"/>
      <c r="F34" s="6"/>
      <c r="G34" s="6"/>
      <c r="H34" s="6"/>
      <c r="I34" s="6"/>
      <c r="J34" s="95"/>
      <c r="K34" s="95"/>
      <c r="L34" s="95"/>
      <c r="M34" s="6"/>
    </row>
    <row r="35" spans="2:13" ht="13.9" customHeight="1" thickBot="1">
      <c r="B35" s="53">
        <v>15</v>
      </c>
      <c r="C35" s="54" t="s">
        <v>34</v>
      </c>
      <c r="D35" s="55" t="s">
        <v>7</v>
      </c>
      <c r="E35" s="56">
        <v>2</v>
      </c>
      <c r="F35" s="96">
        <f>+F31+F33</f>
        <v>7.6157224382473049E-2</v>
      </c>
      <c r="G35" s="97">
        <f>+G31+G33</f>
        <v>5.8814734173121386E-2</v>
      </c>
      <c r="H35" s="98">
        <f>+H31+H33</f>
        <v>6.1960426475276581E-2</v>
      </c>
      <c r="I35" s="6"/>
      <c r="J35" s="111">
        <f>+J31+J33</f>
        <v>14.735147756427361</v>
      </c>
      <c r="K35" s="100">
        <f>+K31+K33</f>
        <v>9.2894158234485857</v>
      </c>
      <c r="L35" s="112">
        <f>+L31+L33</f>
        <v>8.7713193194264676</v>
      </c>
    </row>
    <row r="36" spans="2:13" s="68" customFormat="1" ht="13.9" customHeight="1" thickBot="1">
      <c r="B36" s="63"/>
      <c r="C36" s="64"/>
      <c r="D36" s="65"/>
      <c r="E36" s="65"/>
      <c r="F36" s="6"/>
      <c r="G36" s="6"/>
      <c r="H36" s="6"/>
      <c r="I36" s="6"/>
      <c r="J36" s="95"/>
      <c r="K36" s="95"/>
      <c r="L36" s="95"/>
      <c r="M36" s="6"/>
    </row>
    <row r="37" spans="2:13" ht="13.9" customHeight="1" thickBot="1">
      <c r="B37" s="53">
        <v>16</v>
      </c>
      <c r="C37" s="54" t="s">
        <v>35</v>
      </c>
      <c r="D37" s="55" t="s">
        <v>7</v>
      </c>
      <c r="E37" s="56">
        <v>2</v>
      </c>
      <c r="F37" s="96">
        <f>+F46</f>
        <v>0.04</v>
      </c>
      <c r="G37" s="97">
        <f>+G46</f>
        <v>1.3014573499995581E-2</v>
      </c>
      <c r="H37" s="98">
        <f>+H46</f>
        <v>1.4829248733193509E-2</v>
      </c>
      <c r="I37" s="6"/>
      <c r="J37" s="99">
        <f>+J46</f>
        <v>6.317747383575794</v>
      </c>
      <c r="K37" s="100">
        <f>+K46</f>
        <v>2.0555696919487993</v>
      </c>
      <c r="L37" s="101">
        <f>+L46</f>
        <v>2.0555696919487993</v>
      </c>
    </row>
    <row r="38" spans="2:13" s="68" customFormat="1" ht="13.9" customHeight="1" thickBot="1">
      <c r="B38" s="63"/>
      <c r="C38" s="64"/>
      <c r="D38" s="65"/>
      <c r="E38" s="65"/>
      <c r="F38" s="6"/>
      <c r="G38" s="6"/>
      <c r="H38" s="6"/>
      <c r="I38" s="6"/>
      <c r="J38" s="95"/>
      <c r="K38" s="95"/>
      <c r="L38" s="95"/>
      <c r="M38" s="6"/>
    </row>
    <row r="39" spans="2:13" ht="13.9" customHeight="1" thickBot="1">
      <c r="B39" s="53">
        <v>17</v>
      </c>
      <c r="C39" s="54" t="s">
        <v>36</v>
      </c>
      <c r="D39" s="55" t="s">
        <v>7</v>
      </c>
      <c r="E39" s="56">
        <v>2</v>
      </c>
      <c r="F39" s="96">
        <f>+F35-F37</f>
        <v>3.6157224382473048E-2</v>
      </c>
      <c r="G39" s="97">
        <f>+G35-G37</f>
        <v>4.5800160673125805E-2</v>
      </c>
      <c r="H39" s="98">
        <f>+H35-H37</f>
        <v>4.7131177742083072E-2</v>
      </c>
      <c r="I39" s="6"/>
      <c r="J39" s="111">
        <f>+J35-J37</f>
        <v>8.4174003728515672</v>
      </c>
      <c r="K39" s="100">
        <f>+K35-K37</f>
        <v>7.2338461314997868</v>
      </c>
      <c r="L39" s="112">
        <f>+L35-L37</f>
        <v>6.7157496274776687</v>
      </c>
    </row>
    <row r="40" spans="2:13" s="68" customFormat="1" ht="13.9" customHeight="1">
      <c r="B40" s="63"/>
      <c r="C40" s="64"/>
      <c r="D40" s="65"/>
      <c r="E40" s="65"/>
      <c r="F40" s="6"/>
      <c r="G40" s="6"/>
      <c r="H40" s="6"/>
      <c r="I40" s="6"/>
      <c r="J40" s="6"/>
      <c r="K40" s="6"/>
      <c r="L40" s="6"/>
      <c r="M40" s="6"/>
    </row>
    <row r="41" spans="2:13" s="68" customFormat="1" ht="13.9" customHeight="1">
      <c r="B41" s="63"/>
      <c r="C41" s="64"/>
      <c r="D41" s="65"/>
      <c r="E41" s="65"/>
      <c r="F41" s="6"/>
      <c r="G41" s="6"/>
      <c r="H41" s="6"/>
      <c r="I41" s="6"/>
      <c r="J41" s="6"/>
      <c r="K41" s="6"/>
      <c r="L41" s="6"/>
      <c r="M41" s="6"/>
    </row>
    <row r="42" spans="2:13" s="68" customFormat="1" ht="13.9" customHeight="1" thickBot="1">
      <c r="B42" s="63"/>
      <c r="C42" s="64"/>
      <c r="D42" s="65"/>
      <c r="E42" s="65"/>
      <c r="F42" s="6"/>
      <c r="G42" s="6"/>
      <c r="H42" s="6"/>
      <c r="I42" s="6"/>
      <c r="J42" s="6"/>
      <c r="K42" s="6"/>
      <c r="L42" s="6"/>
      <c r="M42" s="6"/>
    </row>
    <row r="43" spans="2:13" s="68" customFormat="1" ht="13.9" customHeight="1" thickBot="1">
      <c r="B43" s="3" t="s">
        <v>37</v>
      </c>
      <c r="C43" s="28" t="s">
        <v>38</v>
      </c>
      <c r="D43" s="7"/>
      <c r="E43" s="7"/>
      <c r="F43" s="7"/>
      <c r="G43" s="7"/>
      <c r="H43" s="7"/>
      <c r="I43" s="24"/>
      <c r="J43" s="106"/>
      <c r="K43" s="106"/>
      <c r="L43" s="106"/>
      <c r="M43" s="6"/>
    </row>
    <row r="44" spans="2:13" s="68" customFormat="1" ht="13.9" customHeight="1">
      <c r="B44" s="29">
        <v>18</v>
      </c>
      <c r="C44" s="30" t="s">
        <v>39</v>
      </c>
      <c r="D44" s="31" t="s">
        <v>7</v>
      </c>
      <c r="E44" s="32">
        <v>2</v>
      </c>
      <c r="F44" s="107">
        <v>0.04</v>
      </c>
      <c r="G44" s="34">
        <f>+K44/$G$12</f>
        <v>3.6287584735216177E-2</v>
      </c>
      <c r="H44" s="35">
        <f>+L44/$H$12</f>
        <v>4.1347311148193927E-2</v>
      </c>
      <c r="I44" s="6"/>
      <c r="J44" s="71">
        <f>+F44*F12</f>
        <v>6.317747383575794</v>
      </c>
      <c r="K44" s="72">
        <f>+L44</f>
        <v>5.7313948379299235</v>
      </c>
      <c r="L44" s="128">
        <f>AVERAGE('2015-16'!L44,'2016-17'!L44,'2017-18'!L44)</f>
        <v>5.7313948379299235</v>
      </c>
      <c r="M44" s="6"/>
    </row>
    <row r="45" spans="2:13" s="68" customFormat="1" ht="13.9" customHeight="1" thickBot="1">
      <c r="B45" s="9">
        <v>19</v>
      </c>
      <c r="C45" s="108" t="s">
        <v>40</v>
      </c>
      <c r="D45" s="40" t="s">
        <v>7</v>
      </c>
      <c r="E45" s="74">
        <v>2</v>
      </c>
      <c r="F45" s="75">
        <v>0</v>
      </c>
      <c r="G45" s="76">
        <f>+K45/$G$12</f>
        <v>2.3273011235220596E-2</v>
      </c>
      <c r="H45" s="601">
        <f>+L45/$H$12</f>
        <v>2.6518062415000418E-2</v>
      </c>
      <c r="I45" s="6"/>
      <c r="J45" s="77">
        <v>0</v>
      </c>
      <c r="K45" s="78">
        <f>+L45</f>
        <v>3.6758251459811242</v>
      </c>
      <c r="L45" s="129">
        <f>AVERAGE('2015-16'!L45,'2016-17'!L45,'2017-18'!L45)</f>
        <v>3.6758251459811242</v>
      </c>
      <c r="M45" s="6"/>
    </row>
    <row r="46" spans="2:13" ht="15" thickBot="1">
      <c r="B46" s="53">
        <v>20</v>
      </c>
      <c r="C46" s="54" t="s">
        <v>35</v>
      </c>
      <c r="D46" s="55" t="s">
        <v>7</v>
      </c>
      <c r="E46" s="56">
        <v>2</v>
      </c>
      <c r="F46" s="110">
        <f>+F44-F45</f>
        <v>0.04</v>
      </c>
      <c r="G46" s="110">
        <f t="shared" ref="G46:H46" si="1">+G44-G45</f>
        <v>1.3014573499995581E-2</v>
      </c>
      <c r="H46" s="602">
        <f t="shared" si="1"/>
        <v>1.4829248733193509E-2</v>
      </c>
      <c r="I46" s="6"/>
      <c r="J46" s="99">
        <f>SUM(J44-J45)</f>
        <v>6.317747383575794</v>
      </c>
      <c r="K46" s="100">
        <f>SUM(K44-K45)</f>
        <v>2.0555696919487993</v>
      </c>
      <c r="L46" s="112">
        <f>SUM(L44-L45)</f>
        <v>2.0555696919487993</v>
      </c>
    </row>
    <row r="47" spans="2:13"/>
    <row r="48" spans="2:13"/>
    <row r="49" spans="2:3">
      <c r="B49" s="148"/>
      <c r="C49" s="64" t="s">
        <v>68</v>
      </c>
    </row>
    <row r="50" spans="2:3">
      <c r="B50" s="115"/>
      <c r="C50" s="64" t="s">
        <v>42</v>
      </c>
    </row>
    <row r="51" spans="2:3">
      <c r="B51" s="116"/>
      <c r="C51" s="64" t="s">
        <v>43</v>
      </c>
    </row>
    <row r="52" spans="2:3">
      <c r="B52" s="117"/>
      <c r="C52" s="64" t="s">
        <v>44</v>
      </c>
    </row>
    <row r="53" spans="2:3"/>
    <row r="54" spans="2:3"/>
    <row r="55" spans="2:3"/>
    <row r="56" spans="2:3"/>
    <row r="57" spans="2:3"/>
    <row r="58" spans="2:3"/>
    <row r="59" spans="2:3"/>
    <row r="60" spans="2:3"/>
    <row r="61" spans="2:3"/>
    <row r="62" spans="2:3"/>
    <row r="63" spans="2:3"/>
    <row r="64" spans="2:3"/>
    <row r="65"/>
    <row r="66"/>
    <row r="67"/>
    <row r="68"/>
    <row r="69"/>
    <row r="70"/>
    <row r="71"/>
    <row r="72"/>
    <row r="73"/>
    <row r="74"/>
    <row r="75"/>
    <row r="76"/>
    <row r="77"/>
    <row r="78"/>
    <row r="79"/>
    <row r="80"/>
    <row r="81"/>
    <row r="82"/>
    <row r="83"/>
    <row r="84"/>
    <row r="85"/>
    <row r="86"/>
    <row r="87"/>
    <row r="88"/>
    <row r="89"/>
    <row r="90"/>
    <row r="91"/>
    <row r="92"/>
    <row r="93"/>
    <row r="94"/>
    <row r="95"/>
    <row r="96"/>
    <row r="97"/>
    <row r="98"/>
    <row r="99"/>
    <row r="100"/>
    <row r="101"/>
    <row r="102"/>
    <row r="103"/>
    <row r="104"/>
    <row r="105"/>
    <row r="106"/>
    <row r="107"/>
    <row r="108"/>
    <row r="109"/>
    <row r="110"/>
    <row r="111"/>
    <row r="112"/>
    <row r="113"/>
    <row r="114"/>
    <row r="115"/>
    <row r="116"/>
    <row r="117"/>
    <row r="118"/>
    <row r="119"/>
    <row r="120"/>
    <row r="121"/>
    <row r="122"/>
    <row r="123"/>
    <row r="124"/>
    <row r="125"/>
    <row r="126"/>
    <row r="127"/>
    <row r="128"/>
    <row r="129"/>
    <row r="130"/>
    <row r="131"/>
    <row r="132"/>
    <row r="133"/>
    <row r="134"/>
    <row r="135"/>
    <row r="136"/>
    <row r="137"/>
    <row r="138"/>
    <row r="139"/>
    <row r="140"/>
    <row r="141"/>
    <row r="142"/>
    <row r="143"/>
    <row r="144"/>
    <row r="145"/>
    <row r="146"/>
    <row r="147"/>
    <row r="148"/>
    <row r="149"/>
    <row r="150"/>
    <row r="151"/>
    <row r="152"/>
    <row r="153"/>
    <row r="154"/>
    <row r="155"/>
    <row r="156"/>
    <row r="157"/>
    <row r="158"/>
    <row r="159"/>
    <row r="160"/>
    <row r="161"/>
    <row r="162"/>
    <row r="163"/>
    <row r="164"/>
    <row r="165"/>
    <row r="166"/>
    <row r="167"/>
    <row r="168"/>
    <row r="169"/>
    <row r="170"/>
    <row r="171"/>
    <row r="172"/>
    <row r="173"/>
    <row r="174"/>
    <row r="175"/>
    <row r="176"/>
    <row r="177"/>
    <row r="178"/>
    <row r="179"/>
    <row r="180"/>
    <row r="181"/>
    <row r="182"/>
    <row r="183"/>
  </sheetData>
  <mergeCells count="13">
    <mergeCell ref="J5:J6"/>
    <mergeCell ref="K5:K6"/>
    <mergeCell ref="L5:L6"/>
    <mergeCell ref="B2:C2"/>
    <mergeCell ref="B3:C3"/>
    <mergeCell ref="F4:H4"/>
    <mergeCell ref="J4:L4"/>
    <mergeCell ref="B5:C6"/>
    <mergeCell ref="D5:D6"/>
    <mergeCell ref="E5:E6"/>
    <mergeCell ref="F5:F6"/>
    <mergeCell ref="G5:G6"/>
    <mergeCell ref="H5:H6"/>
  </mergeCells>
  <pageMargins left="0.7" right="0.7" top="0.75" bottom="0.75" header="0.3" footer="0.3"/>
  <pageSetup paperSize="9" scale="6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00B050"/>
    <pageSetUpPr fitToPage="1"/>
  </sheetPr>
  <dimension ref="B1:M183"/>
  <sheetViews>
    <sheetView topLeftCell="A8" workbookViewId="0">
      <selection activeCell="N30" sqref="N30"/>
    </sheetView>
  </sheetViews>
  <sheetFormatPr defaultColWidth="8.75" defaultRowHeight="14.25" zeroHeight="1"/>
  <cols>
    <col min="1" max="1" width="1.875" style="2" customWidth="1"/>
    <col min="2" max="2" width="4.125" style="2" customWidth="1"/>
    <col min="3" max="3" width="45.125" style="2" customWidth="1"/>
    <col min="4" max="5" width="5.125" style="2" customWidth="1"/>
    <col min="6" max="6" width="10" style="2" customWidth="1"/>
    <col min="7" max="7" width="12.125" style="2" customWidth="1"/>
    <col min="8" max="9" width="11.875" style="2" customWidth="1"/>
    <col min="10" max="10" width="11.625" style="2" customWidth="1"/>
    <col min="11" max="11" width="11.5" style="2" customWidth="1"/>
    <col min="12" max="12" width="12.625" style="2" customWidth="1"/>
    <col min="13" max="13" width="12.625" style="67" customWidth="1"/>
    <col min="14" max="16384" width="8.75" style="2"/>
  </cols>
  <sheetData>
    <row r="1" spans="2:13" ht="20.25">
      <c r="B1" s="22" t="s">
        <v>4</v>
      </c>
      <c r="C1" s="22"/>
      <c r="D1" s="22"/>
      <c r="E1" s="22"/>
      <c r="F1" s="22"/>
      <c r="G1" s="22"/>
      <c r="H1" s="22"/>
      <c r="I1" s="22"/>
      <c r="J1" s="22"/>
      <c r="K1" s="118" t="str">
        <f>+Average!K1</f>
        <v>BRISTOL WATER</v>
      </c>
      <c r="L1" s="22"/>
      <c r="M1" s="23"/>
    </row>
    <row r="2" spans="2:13" ht="20.25">
      <c r="B2" s="658" t="s">
        <v>5</v>
      </c>
      <c r="C2" s="658"/>
      <c r="D2" s="7"/>
      <c r="E2" s="7"/>
      <c r="F2" s="7"/>
      <c r="G2" s="7"/>
      <c r="H2" s="7"/>
      <c r="I2" s="24"/>
      <c r="J2" s="7"/>
      <c r="K2" s="7"/>
      <c r="L2" s="7"/>
      <c r="M2" s="25"/>
    </row>
    <row r="3" spans="2:13" ht="21" thickBot="1">
      <c r="B3" s="658" t="s">
        <v>6</v>
      </c>
      <c r="C3" s="658"/>
      <c r="D3" s="7"/>
      <c r="E3" s="7"/>
      <c r="F3" s="7"/>
      <c r="G3" s="7"/>
      <c r="H3" s="7"/>
      <c r="I3" s="24"/>
      <c r="J3" s="7"/>
      <c r="K3" s="7"/>
      <c r="L3" s="7"/>
      <c r="M3" s="25"/>
    </row>
    <row r="4" spans="2:13" ht="15" thickBot="1">
      <c r="B4" s="26"/>
      <c r="C4" s="7"/>
      <c r="D4" s="7"/>
      <c r="E4" s="7"/>
      <c r="F4" s="659" t="s">
        <v>7</v>
      </c>
      <c r="G4" s="660"/>
      <c r="H4" s="661"/>
      <c r="I4" s="24"/>
      <c r="J4" s="659" t="s">
        <v>8</v>
      </c>
      <c r="K4" s="660"/>
      <c r="L4" s="661"/>
      <c r="M4" s="25"/>
    </row>
    <row r="5" spans="2:13" ht="14.45" customHeight="1">
      <c r="B5" s="662" t="s">
        <v>9</v>
      </c>
      <c r="C5" s="663"/>
      <c r="D5" s="666" t="s">
        <v>10</v>
      </c>
      <c r="E5" s="668" t="s">
        <v>11</v>
      </c>
      <c r="F5" s="656" t="s">
        <v>12</v>
      </c>
      <c r="G5" s="656" t="s">
        <v>13</v>
      </c>
      <c r="H5" s="656" t="s">
        <v>14</v>
      </c>
      <c r="I5" s="27"/>
      <c r="J5" s="656" t="s">
        <v>12</v>
      </c>
      <c r="K5" s="656" t="s">
        <v>13</v>
      </c>
      <c r="L5" s="656" t="s">
        <v>14</v>
      </c>
      <c r="M5" s="27"/>
    </row>
    <row r="6" spans="2:13" ht="66" customHeight="1" thickBot="1">
      <c r="B6" s="664"/>
      <c r="C6" s="665"/>
      <c r="D6" s="667"/>
      <c r="E6" s="669"/>
      <c r="F6" s="657"/>
      <c r="G6" s="657"/>
      <c r="H6" s="657"/>
      <c r="I6" s="27"/>
      <c r="J6" s="657"/>
      <c r="K6" s="657"/>
      <c r="L6" s="657"/>
      <c r="M6" s="27"/>
    </row>
    <row r="7" spans="2:13" ht="23.45" customHeight="1" thickBot="1">
      <c r="B7" s="7"/>
      <c r="C7" s="7"/>
      <c r="D7" s="7"/>
      <c r="E7" s="7"/>
      <c r="F7" s="7"/>
      <c r="G7" s="7"/>
      <c r="H7" s="7"/>
      <c r="I7" s="24"/>
      <c r="J7" s="7"/>
      <c r="K7" s="7"/>
      <c r="L7" s="7"/>
      <c r="M7" s="25"/>
    </row>
    <row r="8" spans="2:13" ht="15" thickBot="1">
      <c r="B8" s="3" t="s">
        <v>15</v>
      </c>
      <c r="C8" s="28"/>
      <c r="D8" s="7"/>
      <c r="E8" s="7"/>
      <c r="F8" s="7"/>
      <c r="G8" s="7"/>
      <c r="H8" s="7"/>
      <c r="I8" s="24"/>
      <c r="J8" s="7"/>
      <c r="K8" s="7"/>
      <c r="L8" s="7"/>
      <c r="M8" s="25"/>
    </row>
    <row r="9" spans="2:13" ht="13.9" customHeight="1">
      <c r="B9" s="29">
        <v>1</v>
      </c>
      <c r="C9" s="30" t="s">
        <v>61</v>
      </c>
      <c r="D9" s="31" t="s">
        <v>7</v>
      </c>
      <c r="E9" s="32">
        <v>2</v>
      </c>
      <c r="F9" s="33">
        <v>5.8000000000000003E-2</v>
      </c>
      <c r="G9" s="34">
        <f>+K9/G12</f>
        <v>4.525391914796998E-2</v>
      </c>
      <c r="H9" s="35">
        <f>+F9</f>
        <v>5.8000000000000003E-2</v>
      </c>
      <c r="I9" s="6"/>
      <c r="J9" s="36">
        <f>+F12*F9</f>
        <v>8.8809054650623089</v>
      </c>
      <c r="K9" s="37">
        <f>+L9</f>
        <v>6.9292375495981799</v>
      </c>
      <c r="L9" s="38">
        <f>+H12*H9</f>
        <v>6.9292375495981799</v>
      </c>
      <c r="M9" s="6"/>
    </row>
    <row r="10" spans="2:13" ht="13.9" customHeight="1" thickBot="1">
      <c r="B10" s="9" t="s">
        <v>16</v>
      </c>
      <c r="C10" s="39" t="s">
        <v>62</v>
      </c>
      <c r="D10" s="40" t="s">
        <v>7</v>
      </c>
      <c r="E10" s="41">
        <v>2</v>
      </c>
      <c r="F10" s="42">
        <f>+'1a 2010-15'!I21</f>
        <v>-2.4059708870969372E-2</v>
      </c>
      <c r="G10" s="43">
        <f>+K10/G12</f>
        <v>-1.8772346896043859E-2</v>
      </c>
      <c r="H10" s="44">
        <f>+F10</f>
        <v>-2.4059708870969372E-2</v>
      </c>
      <c r="I10" s="6"/>
      <c r="J10" s="45">
        <f>+F12*F10</f>
        <v>-3.6840000000000002</v>
      </c>
      <c r="K10" s="46">
        <f>+L10</f>
        <v>-2.8744041058814034</v>
      </c>
      <c r="L10" s="47">
        <f>+H12*H10</f>
        <v>-2.8744041058814034</v>
      </c>
      <c r="M10" s="6"/>
    </row>
    <row r="11" spans="2:13" ht="13.9" customHeight="1" thickBot="1">
      <c r="B11" s="48" t="s">
        <v>17</v>
      </c>
      <c r="C11" s="49" t="s">
        <v>63</v>
      </c>
      <c r="D11" s="50" t="s">
        <v>7</v>
      </c>
      <c r="E11" s="51">
        <v>2</v>
      </c>
      <c r="F11" s="96">
        <f>SUM(F9:F10)</f>
        <v>3.3940291129030631E-2</v>
      </c>
      <c r="G11" s="97">
        <f>SUM(G9:G10)</f>
        <v>2.6481572251926121E-2</v>
      </c>
      <c r="H11" s="98">
        <f>SUM(H9:H10)</f>
        <v>3.3940291129030631E-2</v>
      </c>
      <c r="I11" s="6"/>
      <c r="J11" s="99">
        <f>SUM(J9:J10)</f>
        <v>5.1969054650623088</v>
      </c>
      <c r="K11" s="100">
        <f>SUM(K9:K10)</f>
        <v>4.0548334437167766</v>
      </c>
      <c r="L11" s="101">
        <f>SUM(L9:L10)</f>
        <v>4.0548334437167766</v>
      </c>
      <c r="M11" s="6"/>
    </row>
    <row r="12" spans="2:13" ht="13.9" customHeight="1" thickBot="1">
      <c r="B12" s="53">
        <f xml:space="preserve"> B9 + 1</f>
        <v>2</v>
      </c>
      <c r="C12" s="54" t="s">
        <v>66</v>
      </c>
      <c r="D12" s="55" t="s">
        <v>8</v>
      </c>
      <c r="E12" s="56">
        <v>0</v>
      </c>
      <c r="F12" s="57">
        <f>+Workings!F13</f>
        <v>153.1190597424536</v>
      </c>
      <c r="G12" s="58">
        <f>+F12</f>
        <v>153.1190597424536</v>
      </c>
      <c r="H12" s="59">
        <f>+Workings!F23</f>
        <v>119.46961292410654</v>
      </c>
      <c r="I12" s="6"/>
      <c r="J12" s="60"/>
      <c r="K12" s="61"/>
      <c r="L12" s="62"/>
      <c r="M12" s="6"/>
    </row>
    <row r="13" spans="2:13" s="67" customFormat="1" ht="13.9" customHeight="1">
      <c r="B13" s="63"/>
      <c r="C13" s="64"/>
      <c r="D13" s="65"/>
      <c r="E13" s="65"/>
      <c r="F13" s="6"/>
      <c r="G13" s="6"/>
      <c r="H13" s="6"/>
      <c r="I13" s="6"/>
      <c r="J13" s="66"/>
      <c r="K13" s="66"/>
      <c r="L13" s="66"/>
      <c r="M13" s="6"/>
    </row>
    <row r="14" spans="2:13" s="68" customFormat="1" ht="13.9" customHeight="1" thickBot="1">
      <c r="B14" s="63"/>
      <c r="C14" s="64"/>
      <c r="D14" s="65"/>
      <c r="E14" s="65"/>
      <c r="F14" s="6"/>
      <c r="G14" s="6"/>
      <c r="H14" s="6"/>
      <c r="I14" s="6"/>
      <c r="J14" s="66"/>
      <c r="K14" s="66"/>
      <c r="L14" s="66"/>
      <c r="M14" s="6"/>
    </row>
    <row r="15" spans="2:13" ht="13.9" customHeight="1" thickBot="1">
      <c r="B15" s="3" t="s">
        <v>18</v>
      </c>
      <c r="C15" s="28" t="s">
        <v>19</v>
      </c>
      <c r="D15" s="69"/>
      <c r="E15" s="65"/>
      <c r="F15" s="6"/>
      <c r="G15" s="6"/>
      <c r="H15" s="6"/>
      <c r="I15" s="6"/>
      <c r="J15" s="66"/>
      <c r="K15" s="66"/>
      <c r="L15" s="66"/>
      <c r="M15" s="6"/>
    </row>
    <row r="16" spans="2:13" ht="13.9" customHeight="1">
      <c r="B16" s="9">
        <f xml:space="preserve"> B12 + 1</f>
        <v>3</v>
      </c>
      <c r="C16" s="39" t="s">
        <v>20</v>
      </c>
      <c r="D16" s="31" t="s">
        <v>7</v>
      </c>
      <c r="E16" s="32">
        <v>2</v>
      </c>
      <c r="F16" s="70">
        <v>0</v>
      </c>
      <c r="G16" s="34">
        <f>+K16/$G$12</f>
        <v>-7.0103444686165153E-3</v>
      </c>
      <c r="H16" s="35">
        <f>+L16/$H$12</f>
        <v>-8.9848567115318537E-3</v>
      </c>
      <c r="I16" s="6"/>
      <c r="J16" s="71">
        <v>0</v>
      </c>
      <c r="K16" s="72">
        <f>+L16</f>
        <v>-1.0734173535052713</v>
      </c>
      <c r="L16" s="73">
        <f>-Workings!F33</f>
        <v>-1.0734173535052713</v>
      </c>
      <c r="M16" s="6"/>
    </row>
    <row r="17" spans="2:13" ht="13.9" customHeight="1">
      <c r="B17" s="9">
        <v>4</v>
      </c>
      <c r="C17" s="39" t="s">
        <v>21</v>
      </c>
      <c r="D17" s="40" t="s">
        <v>7</v>
      </c>
      <c r="E17" s="74">
        <v>2</v>
      </c>
      <c r="F17" s="75">
        <v>0</v>
      </c>
      <c r="G17" s="76">
        <f>+K17/$G$12</f>
        <v>5.2126955451375695E-4</v>
      </c>
      <c r="H17" s="44">
        <f>+L17/$H$12</f>
        <v>6.6808874747269567E-4</v>
      </c>
      <c r="I17" s="6"/>
      <c r="J17" s="77">
        <v>0</v>
      </c>
      <c r="K17" s="78">
        <f>+L17</f>
        <v>7.981630405951412E-2</v>
      </c>
      <c r="L17" s="79">
        <f>+'15-16 tax'!D83</f>
        <v>7.981630405951412E-2</v>
      </c>
      <c r="M17" s="6"/>
    </row>
    <row r="18" spans="2:13" ht="13.9" customHeight="1">
      <c r="B18" s="9">
        <v>5</v>
      </c>
      <c r="C18" s="39" t="s">
        <v>22</v>
      </c>
      <c r="D18" s="40" t="s">
        <v>7</v>
      </c>
      <c r="E18" s="74">
        <v>2</v>
      </c>
      <c r="F18" s="75">
        <v>0</v>
      </c>
      <c r="G18" s="76">
        <f>+K18/$G$12</f>
        <v>0</v>
      </c>
      <c r="H18" s="44">
        <f>+L18/$H$12</f>
        <v>0</v>
      </c>
      <c r="I18" s="6"/>
      <c r="J18" s="77">
        <v>0</v>
      </c>
      <c r="K18" s="78">
        <f>+L18</f>
        <v>0</v>
      </c>
      <c r="L18" s="79">
        <f>+'15-16 tax'!D89</f>
        <v>0</v>
      </c>
      <c r="M18" s="6"/>
    </row>
    <row r="19" spans="2:13" ht="13.9" customHeight="1">
      <c r="B19" s="14">
        <v>6</v>
      </c>
      <c r="C19" s="80" t="s">
        <v>23</v>
      </c>
      <c r="D19" s="40" t="s">
        <v>7</v>
      </c>
      <c r="E19" s="81">
        <v>2</v>
      </c>
      <c r="F19" s="82">
        <v>0</v>
      </c>
      <c r="G19" s="76">
        <f>+K19/$G$12</f>
        <v>-1.0215747955454655E-2</v>
      </c>
      <c r="H19" s="44">
        <f>+L19/$H$12</f>
        <v>-1.4817657412539358E-2</v>
      </c>
      <c r="I19" s="6"/>
      <c r="J19" s="83">
        <v>0</v>
      </c>
      <c r="K19" s="123">
        <f>-'Debt Outputs'!M21</f>
        <v>-1.5642257215051096</v>
      </c>
      <c r="L19" s="84">
        <f>-'Debt Outputs'!M40</f>
        <v>-1.7702597955180952</v>
      </c>
      <c r="M19" s="6"/>
    </row>
    <row r="20" spans="2:13" ht="13.9" customHeight="1" thickBot="1">
      <c r="B20" s="85">
        <v>7</v>
      </c>
      <c r="C20" s="86" t="s">
        <v>24</v>
      </c>
      <c r="D20" s="87" t="s">
        <v>7</v>
      </c>
      <c r="E20" s="88">
        <v>2</v>
      </c>
      <c r="F20" s="89">
        <v>0</v>
      </c>
      <c r="G20" s="90">
        <f>+K20/$G$12</f>
        <v>-5.097945110911618E-3</v>
      </c>
      <c r="H20" s="52">
        <f>+L20/$H$12</f>
        <v>-6.5338167831622534E-3</v>
      </c>
      <c r="I20" s="6"/>
      <c r="J20" s="91">
        <v>0</v>
      </c>
      <c r="K20" s="144">
        <f>-'Debt Outputs'!K42</f>
        <v>-0.78059256200142535</v>
      </c>
      <c r="L20" s="144">
        <f>-'Debt Outputs'!K42</f>
        <v>-0.78059256200142535</v>
      </c>
      <c r="M20" s="6"/>
    </row>
    <row r="21" spans="2:13" s="68" customFormat="1" ht="13.9" customHeight="1" thickBot="1">
      <c r="B21" s="63"/>
      <c r="C21" s="64"/>
      <c r="D21" s="65"/>
      <c r="E21" s="65"/>
      <c r="F21" s="94"/>
      <c r="G21" s="94"/>
      <c r="H21" s="94"/>
      <c r="I21" s="6"/>
      <c r="J21" s="95"/>
      <c r="K21" s="95"/>
      <c r="L21" s="95"/>
      <c r="M21" s="6"/>
    </row>
    <row r="22" spans="2:13" ht="13.9" customHeight="1" thickBot="1">
      <c r="B22" s="53">
        <v>8</v>
      </c>
      <c r="C22" s="54" t="s">
        <v>25</v>
      </c>
      <c r="D22" s="55" t="s">
        <v>7</v>
      </c>
      <c r="E22" s="56">
        <v>2</v>
      </c>
      <c r="F22" s="96">
        <f>SUM(F16:F20)+F11</f>
        <v>3.3940291129030631E-2</v>
      </c>
      <c r="G22" s="97">
        <f>SUM(G16:G20)+G11</f>
        <v>4.6788042714570877E-3</v>
      </c>
      <c r="H22" s="98">
        <f>SUM(H16:H20)+H11</f>
        <v>4.2720489692698593E-3</v>
      </c>
      <c r="I22" s="6"/>
      <c r="J22" s="99">
        <f>SUM(J16:J20)+J11</f>
        <v>5.1969054650623088</v>
      </c>
      <c r="K22" s="100">
        <f>SUM(K16:K20)+K11</f>
        <v>0.71641411076448414</v>
      </c>
      <c r="L22" s="101">
        <f>SUM(L16:L20)+L11</f>
        <v>0.51038003675149879</v>
      </c>
      <c r="M22" s="6"/>
    </row>
    <row r="23" spans="2:13" ht="13.9" customHeight="1">
      <c r="B23" s="102"/>
      <c r="C23" s="103"/>
      <c r="D23" s="104"/>
      <c r="E23" s="104"/>
      <c r="F23" s="6"/>
      <c r="G23" s="6"/>
      <c r="H23" s="6"/>
      <c r="I23" s="6"/>
      <c r="J23" s="95"/>
      <c r="K23" s="95"/>
      <c r="L23" s="95"/>
      <c r="M23" s="6"/>
    </row>
    <row r="24" spans="2:13" ht="13.9" customHeight="1" thickBot="1">
      <c r="I24" s="68"/>
      <c r="J24" s="105"/>
      <c r="K24" s="105"/>
      <c r="L24" s="105"/>
    </row>
    <row r="25" spans="2:13" ht="13.9" customHeight="1" thickBot="1">
      <c r="B25" s="3" t="s">
        <v>26</v>
      </c>
      <c r="C25" s="28" t="s">
        <v>27</v>
      </c>
      <c r="D25" s="7"/>
      <c r="E25" s="7"/>
      <c r="F25" s="7"/>
      <c r="G25" s="7"/>
      <c r="H25" s="7"/>
      <c r="I25" s="24"/>
      <c r="J25" s="106"/>
      <c r="K25" s="106"/>
      <c r="L25" s="106"/>
      <c r="M25" s="25"/>
    </row>
    <row r="26" spans="2:13" ht="13.9" customHeight="1">
      <c r="B26" s="29">
        <v>9</v>
      </c>
      <c r="C26" s="30" t="s">
        <v>28</v>
      </c>
      <c r="D26" s="31" t="s">
        <v>7</v>
      </c>
      <c r="E26" s="32">
        <v>2</v>
      </c>
      <c r="F26" s="107">
        <v>0</v>
      </c>
      <c r="G26" s="34">
        <f>+K26/$G$12</f>
        <v>0</v>
      </c>
      <c r="H26" s="35">
        <f>+L26/$H$12</f>
        <v>0</v>
      </c>
      <c r="I26" s="6"/>
      <c r="J26" s="71">
        <v>0</v>
      </c>
      <c r="K26" s="72">
        <f>+L26</f>
        <v>0</v>
      </c>
      <c r="L26" s="73">
        <f>+'RORE Actuals  2015-18'!G19</f>
        <v>0</v>
      </c>
      <c r="M26" s="6"/>
    </row>
    <row r="27" spans="2:13" ht="13.9" customHeight="1" thickBot="1">
      <c r="B27" s="9">
        <v>10</v>
      </c>
      <c r="C27" s="108" t="s">
        <v>29</v>
      </c>
      <c r="D27" s="40" t="s">
        <v>7</v>
      </c>
      <c r="E27" s="74">
        <v>2</v>
      </c>
      <c r="F27" s="75">
        <v>0</v>
      </c>
      <c r="G27" s="76">
        <f>+K27/$G$12</f>
        <v>-7.449758390096298E-3</v>
      </c>
      <c r="H27" s="44">
        <f>+L27/$H$12</f>
        <v>-9.5480346180131462E-3</v>
      </c>
      <c r="I27" s="6"/>
      <c r="J27" s="77">
        <v>0</v>
      </c>
      <c r="K27" s="78">
        <f>+L27</f>
        <v>-1.1407</v>
      </c>
      <c r="L27" s="79">
        <f>+'RORE Actuals  2015-18'!G22</f>
        <v>-1.1407</v>
      </c>
      <c r="M27" s="6"/>
    </row>
    <row r="28" spans="2:13" ht="13.9" customHeight="1" thickBot="1">
      <c r="B28" s="14">
        <v>11</v>
      </c>
      <c r="C28" s="49" t="s">
        <v>30</v>
      </c>
      <c r="D28" s="109" t="s">
        <v>7</v>
      </c>
      <c r="E28" s="81">
        <v>2</v>
      </c>
      <c r="F28" s="75">
        <v>0</v>
      </c>
      <c r="G28" s="90">
        <f>+K28/$G$12</f>
        <v>-2.5697926089068217E-3</v>
      </c>
      <c r="H28" s="52">
        <f>+L28/$H$12</f>
        <v>-3.2935925577902512E-3</v>
      </c>
      <c r="I28" s="6"/>
      <c r="J28" s="83">
        <v>0</v>
      </c>
      <c r="K28" s="92">
        <f>+L28</f>
        <v>-0.3934842280089193</v>
      </c>
      <c r="L28" s="73">
        <f>+'RORE Actuals  2015-18'!G20</f>
        <v>-0.3934842280089193</v>
      </c>
      <c r="M28" s="6"/>
    </row>
    <row r="29" spans="2:13" ht="13.9" customHeight="1" thickBot="1">
      <c r="B29" s="53">
        <v>12</v>
      </c>
      <c r="C29" s="54" t="s">
        <v>31</v>
      </c>
      <c r="D29" s="55" t="s">
        <v>7</v>
      </c>
      <c r="E29" s="56">
        <v>2</v>
      </c>
      <c r="F29" s="110">
        <f>SUM(F26:F28)</f>
        <v>0</v>
      </c>
      <c r="G29" s="97">
        <f t="shared" ref="G29:L29" si="0">SUM(G26:G28)</f>
        <v>-1.001955099900312E-2</v>
      </c>
      <c r="H29" s="98">
        <f t="shared" si="0"/>
        <v>-1.2841627175803397E-2</v>
      </c>
      <c r="I29" s="6"/>
      <c r="J29" s="99">
        <f t="shared" si="0"/>
        <v>0</v>
      </c>
      <c r="K29" s="100">
        <f t="shared" si="0"/>
        <v>-1.5341842280089193</v>
      </c>
      <c r="L29" s="100">
        <f t="shared" si="0"/>
        <v>-1.5341842280089193</v>
      </c>
      <c r="M29" s="6"/>
    </row>
    <row r="30" spans="2:13" s="68" customFormat="1" ht="13.9" customHeight="1" thickBot="1">
      <c r="B30" s="63"/>
      <c r="C30" s="64"/>
      <c r="D30" s="65"/>
      <c r="E30" s="65"/>
      <c r="F30" s="6"/>
      <c r="G30" s="6"/>
      <c r="H30" s="6"/>
      <c r="I30" s="6"/>
      <c r="J30" s="95"/>
      <c r="K30" s="95"/>
      <c r="L30" s="95"/>
      <c r="M30" s="6"/>
    </row>
    <row r="31" spans="2:13" ht="13.9" customHeight="1" thickBot="1">
      <c r="B31" s="53">
        <v>13</v>
      </c>
      <c r="C31" s="54" t="s">
        <v>32</v>
      </c>
      <c r="D31" s="55" t="s">
        <v>7</v>
      </c>
      <c r="E31" s="56">
        <v>2</v>
      </c>
      <c r="F31" s="96">
        <f>+F29+F22</f>
        <v>3.3940291129030631E-2</v>
      </c>
      <c r="G31" s="97">
        <f>+G29+G22</f>
        <v>-5.3407467275460325E-3</v>
      </c>
      <c r="H31" s="98">
        <f>+H29+H22</f>
        <v>-8.5695782065335381E-3</v>
      </c>
      <c r="I31" s="6"/>
      <c r="J31" s="111">
        <f>+J29+J22</f>
        <v>5.1969054650623088</v>
      </c>
      <c r="K31" s="100">
        <f>+K29+K22</f>
        <v>-0.81777011724443516</v>
      </c>
      <c r="L31" s="112">
        <f>+L29+L22</f>
        <v>-1.0238041912574205</v>
      </c>
    </row>
    <row r="32" spans="2:13" s="68" customFormat="1" ht="13.9" customHeight="1" thickBot="1">
      <c r="B32" s="63"/>
      <c r="C32" s="64"/>
      <c r="D32" s="65"/>
      <c r="E32" s="65"/>
      <c r="F32" s="6"/>
      <c r="G32" s="6"/>
      <c r="H32" s="6"/>
      <c r="I32" s="6"/>
      <c r="J32" s="95"/>
      <c r="K32" s="95"/>
      <c r="L32" s="95"/>
      <c r="M32" s="6"/>
    </row>
    <row r="33" spans="2:13" ht="13.9" customHeight="1" thickBot="1">
      <c r="B33" s="53">
        <v>14</v>
      </c>
      <c r="C33" s="54" t="s">
        <v>33</v>
      </c>
      <c r="D33" s="55" t="s">
        <v>7</v>
      </c>
      <c r="E33" s="56">
        <v>2</v>
      </c>
      <c r="F33" s="113">
        <f>(+'RPI Indices'!C7/'RPI Indices'!C8)-1</f>
        <v>1.051811453058038E-2</v>
      </c>
      <c r="G33" s="146">
        <f>+F33</f>
        <v>1.051811453058038E-2</v>
      </c>
      <c r="H33" s="147">
        <f>+G33</f>
        <v>1.051811453058038E-2</v>
      </c>
      <c r="I33" s="6"/>
      <c r="J33" s="99">
        <f>+F33*F12</f>
        <v>1.6105238071859065</v>
      </c>
      <c r="K33" s="100">
        <f>+G33*G12</f>
        <v>1.6105238071859065</v>
      </c>
      <c r="L33" s="101">
        <f>+H33*H12</f>
        <v>1.2565950716598586</v>
      </c>
    </row>
    <row r="34" spans="2:13" s="68" customFormat="1" ht="13.9" customHeight="1" thickBot="1">
      <c r="B34" s="63"/>
      <c r="C34" s="64"/>
      <c r="D34" s="65"/>
      <c r="E34" s="65"/>
      <c r="F34" s="6"/>
      <c r="G34" s="6"/>
      <c r="H34" s="6"/>
      <c r="I34" s="6"/>
      <c r="J34" s="95"/>
      <c r="K34" s="95"/>
      <c r="L34" s="95"/>
      <c r="M34" s="6"/>
    </row>
    <row r="35" spans="2:13" ht="13.9" customHeight="1" thickBot="1">
      <c r="B35" s="53">
        <v>15</v>
      </c>
      <c r="C35" s="54" t="s">
        <v>34</v>
      </c>
      <c r="D35" s="55" t="s">
        <v>7</v>
      </c>
      <c r="E35" s="56">
        <v>2</v>
      </c>
      <c r="F35" s="96">
        <f>+F31+F33</f>
        <v>4.4458405659611011E-2</v>
      </c>
      <c r="G35" s="97">
        <f>+G31+G33</f>
        <v>5.1773678030343478E-3</v>
      </c>
      <c r="H35" s="98">
        <f>+H31+H33</f>
        <v>1.9485363240468422E-3</v>
      </c>
      <c r="I35" s="6"/>
      <c r="J35" s="100">
        <f>+J46</f>
        <v>6.1247623896981445</v>
      </c>
      <c r="K35" s="100">
        <f>+K31+K33</f>
        <v>0.79275368994147133</v>
      </c>
      <c r="L35" s="112">
        <f>+L31+L33</f>
        <v>0.23279088040243812</v>
      </c>
    </row>
    <row r="36" spans="2:13" s="68" customFormat="1" ht="13.9" customHeight="1" thickBot="1">
      <c r="B36" s="63"/>
      <c r="C36" s="64"/>
      <c r="D36" s="65"/>
      <c r="E36" s="65"/>
      <c r="F36" s="6"/>
      <c r="G36" s="6"/>
      <c r="H36" s="6"/>
      <c r="I36" s="6"/>
      <c r="J36" s="95"/>
      <c r="K36" s="95"/>
      <c r="L36" s="95"/>
      <c r="M36" s="6"/>
    </row>
    <row r="37" spans="2:13" ht="13.9" customHeight="1" thickBot="1">
      <c r="B37" s="53">
        <v>16</v>
      </c>
      <c r="C37" s="54" t="s">
        <v>35</v>
      </c>
      <c r="D37" s="55" t="s">
        <v>7</v>
      </c>
      <c r="E37" s="56">
        <v>2</v>
      </c>
      <c r="F37" s="96">
        <f>+F46</f>
        <v>0.04</v>
      </c>
      <c r="G37" s="97">
        <f>+G46</f>
        <v>-4.9286131452824025E-3</v>
      </c>
      <c r="H37" s="98">
        <f>+H46</f>
        <v>-6.3167912925217347E-3</v>
      </c>
      <c r="I37" s="6"/>
      <c r="J37" s="99">
        <f>+J46</f>
        <v>6.1247623896981445</v>
      </c>
      <c r="K37" s="100">
        <f>+K46</f>
        <v>-0.75466461063993817</v>
      </c>
      <c r="L37" s="101">
        <f>+L46</f>
        <v>-0.75466461063993817</v>
      </c>
    </row>
    <row r="38" spans="2:13" s="68" customFormat="1" ht="13.9" customHeight="1" thickBot="1">
      <c r="B38" s="63"/>
      <c r="C38" s="64"/>
      <c r="D38" s="65"/>
      <c r="E38" s="65"/>
      <c r="F38" s="6"/>
      <c r="G38" s="6"/>
      <c r="H38" s="6"/>
      <c r="I38" s="6"/>
      <c r="J38" s="95"/>
      <c r="K38" s="95"/>
      <c r="L38" s="95"/>
      <c r="M38" s="6"/>
    </row>
    <row r="39" spans="2:13" ht="13.9" customHeight="1" thickBot="1">
      <c r="B39" s="53">
        <v>17</v>
      </c>
      <c r="C39" s="54" t="s">
        <v>36</v>
      </c>
      <c r="D39" s="55" t="s">
        <v>7</v>
      </c>
      <c r="E39" s="56">
        <v>2</v>
      </c>
      <c r="F39" s="96">
        <f>+F35-F37</f>
        <v>4.4584056596110103E-3</v>
      </c>
      <c r="G39" s="97">
        <f>+G35-G37</f>
        <v>1.010598094831675E-2</v>
      </c>
      <c r="H39" s="98">
        <f>+H35-H37</f>
        <v>8.2653276165685768E-3</v>
      </c>
      <c r="I39" s="6"/>
      <c r="J39" s="111">
        <f>+J35-J37</f>
        <v>0</v>
      </c>
      <c r="K39" s="100">
        <f>+K35-K37</f>
        <v>1.5474183005814095</v>
      </c>
      <c r="L39" s="112">
        <f>+L35-L37</f>
        <v>0.98745549104237629</v>
      </c>
    </row>
    <row r="40" spans="2:13" s="68" customFormat="1" ht="13.9" customHeight="1">
      <c r="B40" s="63"/>
      <c r="C40" s="64"/>
      <c r="D40" s="65"/>
      <c r="E40" s="65"/>
      <c r="F40" s="6"/>
      <c r="G40" s="6"/>
      <c r="H40" s="6"/>
      <c r="I40" s="6"/>
      <c r="J40" s="6"/>
      <c r="K40" s="6"/>
      <c r="L40" s="6"/>
      <c r="M40" s="6"/>
    </row>
    <row r="41" spans="2:13" s="68" customFormat="1" ht="13.9" customHeight="1">
      <c r="B41" s="63"/>
      <c r="C41" s="64"/>
      <c r="D41" s="65"/>
      <c r="E41" s="65"/>
      <c r="F41" s="6"/>
      <c r="G41" s="6"/>
      <c r="H41" s="6"/>
      <c r="I41" s="6"/>
      <c r="J41" s="6"/>
      <c r="K41" s="6"/>
      <c r="L41" s="6"/>
      <c r="M41" s="6"/>
    </row>
    <row r="42" spans="2:13" s="68" customFormat="1" ht="13.9" customHeight="1" thickBot="1">
      <c r="B42" s="63"/>
      <c r="C42" s="64"/>
      <c r="D42" s="65"/>
      <c r="E42" s="65"/>
      <c r="F42" s="6"/>
      <c r="G42" s="6"/>
      <c r="H42" s="6"/>
      <c r="I42" s="6"/>
      <c r="J42" s="6"/>
      <c r="K42" s="6"/>
      <c r="L42" s="6"/>
      <c r="M42" s="6"/>
    </row>
    <row r="43" spans="2:13" s="68" customFormat="1" ht="13.9" customHeight="1" thickBot="1">
      <c r="B43" s="3" t="s">
        <v>37</v>
      </c>
      <c r="C43" s="28" t="s">
        <v>38</v>
      </c>
      <c r="D43" s="7"/>
      <c r="E43" s="7"/>
      <c r="F43" s="7"/>
      <c r="G43" s="7"/>
      <c r="H43" s="7"/>
      <c r="I43" s="24"/>
      <c r="J43" s="106"/>
      <c r="K43" s="106"/>
      <c r="L43" s="106"/>
      <c r="M43" s="6"/>
    </row>
    <row r="44" spans="2:13" s="68" customFormat="1" ht="13.9" customHeight="1" thickBot="1">
      <c r="B44" s="29">
        <v>18</v>
      </c>
      <c r="C44" s="30" t="s">
        <v>39</v>
      </c>
      <c r="D44" s="31" t="s">
        <v>7</v>
      </c>
      <c r="E44" s="32">
        <v>2</v>
      </c>
      <c r="F44" s="107">
        <v>0.04</v>
      </c>
      <c r="G44" s="34">
        <f>+K44/$G$12</f>
        <v>1.971445258112961E-2</v>
      </c>
      <c r="H44" s="35">
        <f>+L44/$H$12</f>
        <v>2.5267165170086942E-2</v>
      </c>
      <c r="I44" s="6"/>
      <c r="J44" s="71">
        <f>+F37*F12</f>
        <v>6.1247623896981445</v>
      </c>
      <c r="K44" s="72">
        <f>+L44</f>
        <v>3.0186584425597536</v>
      </c>
      <c r="L44" s="73">
        <f>+Workings!F39</f>
        <v>3.0186584425597536</v>
      </c>
      <c r="M44" s="6"/>
    </row>
    <row r="45" spans="2:13" s="68" customFormat="1" ht="13.9" customHeight="1" thickBot="1">
      <c r="B45" s="9">
        <v>19</v>
      </c>
      <c r="C45" s="108" t="s">
        <v>40</v>
      </c>
      <c r="D45" s="40" t="s">
        <v>7</v>
      </c>
      <c r="E45" s="74">
        <v>2</v>
      </c>
      <c r="F45" s="75">
        <v>0</v>
      </c>
      <c r="G45" s="76">
        <f>+K45/$G$12</f>
        <v>2.4643065726412013E-2</v>
      </c>
      <c r="H45" s="601">
        <f>+L45/$H$12</f>
        <v>3.1583956462608677E-2</v>
      </c>
      <c r="I45" s="6"/>
      <c r="J45" s="77">
        <v>0</v>
      </c>
      <c r="K45" s="78">
        <f>+L45</f>
        <v>3.7733230531996917</v>
      </c>
      <c r="L45" s="73">
        <f>+Workings!F40</f>
        <v>3.7733230531996917</v>
      </c>
      <c r="M45" s="6"/>
    </row>
    <row r="46" spans="2:13" ht="15" thickBot="1">
      <c r="B46" s="53">
        <v>20</v>
      </c>
      <c r="C46" s="54" t="s">
        <v>35</v>
      </c>
      <c r="D46" s="55" t="s">
        <v>7</v>
      </c>
      <c r="E46" s="56">
        <v>2</v>
      </c>
      <c r="F46" s="110">
        <f>+F44-F45</f>
        <v>0.04</v>
      </c>
      <c r="G46" s="110">
        <f t="shared" ref="G46:H46" si="1">+G44-G45</f>
        <v>-4.9286131452824025E-3</v>
      </c>
      <c r="H46" s="602">
        <f t="shared" si="1"/>
        <v>-6.3167912925217347E-3</v>
      </c>
      <c r="I46" s="6"/>
      <c r="J46" s="111">
        <f>SUM(J44-J45)</f>
        <v>6.1247623896981445</v>
      </c>
      <c r="K46" s="100">
        <f>SUM(K44-K45)</f>
        <v>-0.75466461063993817</v>
      </c>
      <c r="L46" s="112">
        <f>SUM(L44-L45)</f>
        <v>-0.75466461063993817</v>
      </c>
    </row>
    <row r="47" spans="2:13"/>
    <row r="48" spans="2:13"/>
    <row r="49" spans="2:3">
      <c r="B49" s="114"/>
      <c r="C49" s="64" t="s">
        <v>41</v>
      </c>
    </row>
    <row r="50" spans="2:3">
      <c r="B50" s="115"/>
      <c r="C50" s="64" t="s">
        <v>42</v>
      </c>
    </row>
    <row r="51" spans="2:3">
      <c r="B51" s="116"/>
      <c r="C51" s="64" t="s">
        <v>43</v>
      </c>
    </row>
    <row r="52" spans="2:3">
      <c r="B52" s="117"/>
      <c r="C52" s="64" t="s">
        <v>44</v>
      </c>
    </row>
    <row r="53" spans="2:3"/>
    <row r="54" spans="2:3"/>
    <row r="55" spans="2:3"/>
    <row r="56" spans="2:3"/>
    <row r="57" spans="2:3"/>
    <row r="58" spans="2:3"/>
    <row r="59" spans="2:3"/>
    <row r="60" spans="2:3"/>
    <row r="61" spans="2:3"/>
    <row r="62" spans="2:3"/>
    <row r="63" spans="2:3"/>
    <row r="64" spans="2:3"/>
    <row r="65"/>
    <row r="66"/>
    <row r="67"/>
    <row r="68"/>
    <row r="69"/>
    <row r="70"/>
    <row r="71"/>
    <row r="72"/>
    <row r="73"/>
    <row r="74"/>
    <row r="75"/>
    <row r="76"/>
    <row r="77"/>
    <row r="78"/>
    <row r="79"/>
    <row r="80"/>
    <row r="81"/>
    <row r="82"/>
    <row r="83"/>
    <row r="84"/>
    <row r="85"/>
    <row r="86"/>
    <row r="87"/>
    <row r="88"/>
    <row r="89"/>
    <row r="90"/>
    <row r="91"/>
    <row r="92"/>
    <row r="93"/>
    <row r="94"/>
    <row r="95"/>
    <row r="96"/>
    <row r="97"/>
    <row r="98"/>
    <row r="99"/>
    <row r="100"/>
    <row r="101"/>
    <row r="102"/>
    <row r="103"/>
    <row r="104"/>
    <row r="105"/>
    <row r="106"/>
    <row r="107"/>
    <row r="108"/>
    <row r="109"/>
    <row r="110"/>
    <row r="111"/>
    <row r="112"/>
    <row r="113"/>
    <row r="114"/>
    <row r="115"/>
    <row r="116"/>
    <row r="117"/>
    <row r="118"/>
    <row r="119"/>
    <row r="120"/>
    <row r="121"/>
    <row r="122"/>
    <row r="123"/>
    <row r="124"/>
    <row r="125"/>
    <row r="126"/>
    <row r="127"/>
    <row r="128"/>
    <row r="129"/>
    <row r="130"/>
    <row r="131"/>
    <row r="132"/>
    <row r="133"/>
    <row r="134"/>
    <row r="135"/>
    <row r="136"/>
    <row r="137"/>
    <row r="138"/>
    <row r="139"/>
    <row r="140"/>
    <row r="141"/>
    <row r="142"/>
    <row r="143"/>
    <row r="144"/>
    <row r="145"/>
    <row r="146"/>
    <row r="147"/>
    <row r="148"/>
    <row r="149"/>
    <row r="150"/>
    <row r="151"/>
    <row r="152"/>
    <row r="153"/>
    <row r="154"/>
    <row r="155"/>
    <row r="156"/>
    <row r="157"/>
    <row r="158"/>
    <row r="159"/>
    <row r="160"/>
    <row r="161"/>
    <row r="162"/>
    <row r="163"/>
    <row r="164"/>
    <row r="165"/>
    <row r="166"/>
    <row r="167"/>
    <row r="168"/>
    <row r="169"/>
    <row r="170"/>
    <row r="171"/>
    <row r="172"/>
    <row r="173"/>
    <row r="174"/>
    <row r="175"/>
    <row r="176"/>
    <row r="177"/>
    <row r="178"/>
    <row r="179"/>
    <row r="180"/>
    <row r="181"/>
    <row r="182"/>
    <row r="183"/>
  </sheetData>
  <mergeCells count="13">
    <mergeCell ref="J5:J6"/>
    <mergeCell ref="K5:K6"/>
    <mergeCell ref="L5:L6"/>
    <mergeCell ref="B2:C2"/>
    <mergeCell ref="B3:C3"/>
    <mergeCell ref="F4:H4"/>
    <mergeCell ref="J4:L4"/>
    <mergeCell ref="B5:C6"/>
    <mergeCell ref="D5:D6"/>
    <mergeCell ref="E5:E6"/>
    <mergeCell ref="F5:F6"/>
    <mergeCell ref="G5:G6"/>
    <mergeCell ref="H5:H6"/>
  </mergeCells>
  <pageMargins left="0.25" right="0.25" top="0.75" bottom="0.75" header="0.3" footer="0.3"/>
  <pageSetup paperSize="9" scale="62"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00B050"/>
    <pageSetUpPr fitToPage="1"/>
  </sheetPr>
  <dimension ref="B1:M183"/>
  <sheetViews>
    <sheetView topLeftCell="A9" workbookViewId="0">
      <selection activeCell="L20" sqref="L20"/>
    </sheetView>
  </sheetViews>
  <sheetFormatPr defaultColWidth="8.75" defaultRowHeight="14.25" zeroHeight="1"/>
  <cols>
    <col min="1" max="1" width="1.875" style="2" customWidth="1"/>
    <col min="2" max="2" width="4.125" style="2" customWidth="1"/>
    <col min="3" max="3" width="45.125" style="2" customWidth="1"/>
    <col min="4" max="5" width="5.125" style="2" customWidth="1"/>
    <col min="6" max="6" width="10" style="2" customWidth="1"/>
    <col min="7" max="7" width="12.125" style="2" customWidth="1"/>
    <col min="8" max="9" width="11.875" style="2" customWidth="1"/>
    <col min="10" max="10" width="11.625" style="2" customWidth="1"/>
    <col min="11" max="11" width="11.5" style="2" customWidth="1"/>
    <col min="12" max="12" width="12.625" style="2" customWidth="1"/>
    <col min="13" max="13" width="12.625" style="67" customWidth="1"/>
    <col min="14" max="16384" width="8.75" style="2"/>
  </cols>
  <sheetData>
    <row r="1" spans="2:13" ht="20.25">
      <c r="B1" s="22" t="s">
        <v>4</v>
      </c>
      <c r="C1" s="22"/>
      <c r="D1" s="22"/>
      <c r="E1" s="22"/>
      <c r="F1" s="22"/>
      <c r="G1" s="22"/>
      <c r="H1" s="22"/>
      <c r="I1" s="22"/>
      <c r="J1" s="22"/>
      <c r="K1" s="118" t="str">
        <f>+Average!K1</f>
        <v>BRISTOL WATER</v>
      </c>
      <c r="L1" s="22"/>
      <c r="M1" s="23"/>
    </row>
    <row r="2" spans="2:13" ht="20.25">
      <c r="B2" s="658" t="s">
        <v>59</v>
      </c>
      <c r="C2" s="658"/>
      <c r="D2" s="7"/>
      <c r="E2" s="7"/>
      <c r="F2" s="7"/>
      <c r="G2" s="7"/>
      <c r="H2" s="7"/>
      <c r="I2" s="24"/>
      <c r="J2" s="7"/>
      <c r="K2" s="7"/>
      <c r="L2" s="7"/>
      <c r="M2" s="25"/>
    </row>
    <row r="3" spans="2:13" ht="21" thickBot="1">
      <c r="B3" s="658" t="s">
        <v>6</v>
      </c>
      <c r="C3" s="658"/>
      <c r="D3" s="7"/>
      <c r="E3" s="7"/>
      <c r="F3" s="7"/>
      <c r="G3" s="7"/>
      <c r="H3" s="7"/>
      <c r="I3" s="24"/>
      <c r="J3" s="7"/>
      <c r="K3" s="7"/>
      <c r="L3" s="7"/>
      <c r="M3" s="25"/>
    </row>
    <row r="4" spans="2:13" ht="15" thickBot="1">
      <c r="B4" s="26"/>
      <c r="C4" s="7"/>
      <c r="D4" s="7"/>
      <c r="E4" s="7"/>
      <c r="F4" s="659" t="s">
        <v>7</v>
      </c>
      <c r="G4" s="660"/>
      <c r="H4" s="661"/>
      <c r="I4" s="24"/>
      <c r="J4" s="659" t="s">
        <v>8</v>
      </c>
      <c r="K4" s="660"/>
      <c r="L4" s="661"/>
      <c r="M4" s="25"/>
    </row>
    <row r="5" spans="2:13" ht="14.45" customHeight="1">
      <c r="B5" s="662" t="s">
        <v>9</v>
      </c>
      <c r="C5" s="663"/>
      <c r="D5" s="666" t="s">
        <v>10</v>
      </c>
      <c r="E5" s="668" t="s">
        <v>11</v>
      </c>
      <c r="F5" s="656" t="s">
        <v>12</v>
      </c>
      <c r="G5" s="656" t="s">
        <v>13</v>
      </c>
      <c r="H5" s="656" t="s">
        <v>14</v>
      </c>
      <c r="I5" s="27"/>
      <c r="J5" s="656" t="s">
        <v>12</v>
      </c>
      <c r="K5" s="656" t="s">
        <v>13</v>
      </c>
      <c r="L5" s="656" t="s">
        <v>14</v>
      </c>
      <c r="M5" s="27"/>
    </row>
    <row r="6" spans="2:13" ht="66" customHeight="1" thickBot="1">
      <c r="B6" s="664"/>
      <c r="C6" s="665"/>
      <c r="D6" s="667"/>
      <c r="E6" s="669"/>
      <c r="F6" s="657"/>
      <c r="G6" s="657"/>
      <c r="H6" s="657"/>
      <c r="I6" s="27"/>
      <c r="J6" s="657"/>
      <c r="K6" s="657"/>
      <c r="L6" s="657"/>
      <c r="M6" s="27"/>
    </row>
    <row r="7" spans="2:13" ht="23.45" customHeight="1" thickBot="1">
      <c r="B7" s="7"/>
      <c r="C7" s="7"/>
      <c r="D7" s="7"/>
      <c r="E7" s="7"/>
      <c r="F7" s="7"/>
      <c r="G7" s="7"/>
      <c r="H7" s="7"/>
      <c r="I7" s="24"/>
      <c r="J7" s="7"/>
      <c r="K7" s="7"/>
      <c r="L7" s="7"/>
      <c r="M7" s="25"/>
    </row>
    <row r="8" spans="2:13" ht="15" thickBot="1">
      <c r="B8" s="3" t="s">
        <v>15</v>
      </c>
      <c r="C8" s="28"/>
      <c r="D8" s="7"/>
      <c r="E8" s="7"/>
      <c r="F8" s="7"/>
      <c r="G8" s="7"/>
      <c r="H8" s="7"/>
      <c r="I8" s="24"/>
      <c r="J8" s="7"/>
      <c r="K8" s="7"/>
      <c r="L8" s="7"/>
      <c r="M8" s="25"/>
    </row>
    <row r="9" spans="2:13" ht="13.9" customHeight="1">
      <c r="B9" s="29">
        <v>1</v>
      </c>
      <c r="C9" s="30" t="s">
        <v>61</v>
      </c>
      <c r="D9" s="31" t="s">
        <v>7</v>
      </c>
      <c r="E9" s="32">
        <v>2</v>
      </c>
      <c r="F9" s="33">
        <v>5.8000000000000003E-2</v>
      </c>
      <c r="G9" s="34">
        <f>+K9/G12</f>
        <v>5.1520867262903607E-2</v>
      </c>
      <c r="H9" s="35">
        <f>+F9</f>
        <v>5.8000000000000003E-2</v>
      </c>
      <c r="I9" s="6"/>
      <c r="J9" s="36">
        <f>+F12*F9</f>
        <v>9.1476349065933587</v>
      </c>
      <c r="K9" s="37">
        <f>+L9</f>
        <v>8.1257600653810353</v>
      </c>
      <c r="L9" s="38">
        <f>+H12*H9</f>
        <v>8.1257600653810353</v>
      </c>
      <c r="M9" s="6"/>
    </row>
    <row r="10" spans="2:13" ht="13.9" customHeight="1" thickBot="1">
      <c r="B10" s="9" t="s">
        <v>16</v>
      </c>
      <c r="C10" s="39" t="s">
        <v>62</v>
      </c>
      <c r="D10" s="40" t="s">
        <v>7</v>
      </c>
      <c r="E10" s="41">
        <v>2</v>
      </c>
      <c r="F10" s="42">
        <f>+'1a 2010-15'!J21</f>
        <v>4.5080504874846728E-3</v>
      </c>
      <c r="G10" s="43">
        <f>+K10/G12</f>
        <v>4.0044598410373397E-3</v>
      </c>
      <c r="H10" s="44">
        <f>+F10</f>
        <v>4.5080504874846728E-3</v>
      </c>
      <c r="I10" s="6"/>
      <c r="J10" s="45">
        <f>+F12*F10</f>
        <v>0.71099999999999997</v>
      </c>
      <c r="K10" s="46">
        <f>+L10</f>
        <v>0.63157476937800794</v>
      </c>
      <c r="L10" s="47">
        <f>+H12*H10</f>
        <v>0.63157476937800794</v>
      </c>
      <c r="M10" s="6"/>
    </row>
    <row r="11" spans="2:13" ht="13.9" customHeight="1" thickBot="1">
      <c r="B11" s="48" t="s">
        <v>17</v>
      </c>
      <c r="C11" s="49" t="s">
        <v>63</v>
      </c>
      <c r="D11" s="50" t="s">
        <v>7</v>
      </c>
      <c r="E11" s="51">
        <v>2</v>
      </c>
      <c r="F11" s="96">
        <f>SUM(F9:F10)</f>
        <v>6.2508050487484673E-2</v>
      </c>
      <c r="G11" s="97">
        <f>SUM(G9:G10)</f>
        <v>5.5525327103940945E-2</v>
      </c>
      <c r="H11" s="98">
        <f>SUM(H9:H10)</f>
        <v>6.2508050487484673E-2</v>
      </c>
      <c r="I11" s="6"/>
      <c r="J11" s="99">
        <f>SUM(J9:J10)</f>
        <v>9.8586349065933589</v>
      </c>
      <c r="K11" s="100">
        <f>SUM(K9:K10)</f>
        <v>8.7573348347590425</v>
      </c>
      <c r="L11" s="101">
        <f>SUM(L9:L10)</f>
        <v>8.7573348347590425</v>
      </c>
      <c r="M11" s="6"/>
    </row>
    <row r="12" spans="2:13" ht="13.9" customHeight="1" thickBot="1">
      <c r="B12" s="53">
        <f xml:space="preserve"> B9 + 1</f>
        <v>2</v>
      </c>
      <c r="C12" s="54" t="s">
        <v>66</v>
      </c>
      <c r="D12" s="55" t="s">
        <v>8</v>
      </c>
      <c r="E12" s="56">
        <v>0</v>
      </c>
      <c r="F12" s="57">
        <f>+Workings!G13</f>
        <v>157.71784321712687</v>
      </c>
      <c r="G12" s="58">
        <f>+F12</f>
        <v>157.71784321712687</v>
      </c>
      <c r="H12" s="59">
        <f>+Workings!G23</f>
        <v>140.09931147208681</v>
      </c>
      <c r="I12" s="6"/>
      <c r="J12" s="60"/>
      <c r="K12" s="61"/>
      <c r="L12" s="62"/>
      <c r="M12" s="6"/>
    </row>
    <row r="13" spans="2:13" s="67" customFormat="1" ht="13.9" customHeight="1">
      <c r="B13" s="63"/>
      <c r="C13" s="64"/>
      <c r="D13" s="65"/>
      <c r="E13" s="65"/>
      <c r="F13" s="6"/>
      <c r="G13" s="6"/>
      <c r="H13" s="6"/>
      <c r="I13" s="6"/>
      <c r="J13" s="66"/>
      <c r="K13" s="66"/>
      <c r="L13" s="66"/>
      <c r="M13" s="6"/>
    </row>
    <row r="14" spans="2:13" s="68" customFormat="1" ht="13.9" customHeight="1" thickBot="1">
      <c r="B14" s="63"/>
      <c r="C14" s="64"/>
      <c r="D14" s="65"/>
      <c r="E14" s="65"/>
      <c r="F14" s="6"/>
      <c r="G14" s="6"/>
      <c r="H14" s="6"/>
      <c r="I14" s="6"/>
      <c r="J14" s="66"/>
      <c r="K14" s="66"/>
      <c r="L14" s="66"/>
      <c r="M14" s="6"/>
    </row>
    <row r="15" spans="2:13" ht="13.9" customHeight="1" thickBot="1">
      <c r="B15" s="3" t="s">
        <v>18</v>
      </c>
      <c r="C15" s="28" t="s">
        <v>19</v>
      </c>
      <c r="D15" s="69"/>
      <c r="E15" s="65"/>
      <c r="F15" s="6"/>
      <c r="G15" s="6"/>
      <c r="H15" s="6"/>
      <c r="I15" s="6"/>
      <c r="J15" s="66"/>
      <c r="K15" s="66"/>
      <c r="L15" s="66"/>
      <c r="M15" s="6"/>
    </row>
    <row r="16" spans="2:13" ht="13.9" customHeight="1">
      <c r="B16" s="9">
        <f xml:space="preserve"> B12 + 1</f>
        <v>3</v>
      </c>
      <c r="C16" s="39" t="s">
        <v>20</v>
      </c>
      <c r="D16" s="31" t="s">
        <v>7</v>
      </c>
      <c r="E16" s="32">
        <v>2</v>
      </c>
      <c r="F16" s="70">
        <v>0</v>
      </c>
      <c r="G16" s="34">
        <f>+K16/$G$12</f>
        <v>-3.5635230054030225E-3</v>
      </c>
      <c r="H16" s="35">
        <f>+L16/$H$12</f>
        <v>-4.0116625610880103E-3</v>
      </c>
      <c r="I16" s="6"/>
      <c r="J16" s="71">
        <v>0</v>
      </c>
      <c r="K16" s="72">
        <f>+L16</f>
        <v>-0.56203116266677866</v>
      </c>
      <c r="L16" s="73">
        <f>-Workings!G33</f>
        <v>-0.56203116266677866</v>
      </c>
      <c r="M16" s="6"/>
    </row>
    <row r="17" spans="2:13" ht="13.9" customHeight="1">
      <c r="B17" s="9">
        <v>4</v>
      </c>
      <c r="C17" s="39" t="s">
        <v>21</v>
      </c>
      <c r="D17" s="40" t="s">
        <v>7</v>
      </c>
      <c r="E17" s="74">
        <v>2</v>
      </c>
      <c r="F17" s="75">
        <v>0</v>
      </c>
      <c r="G17" s="76">
        <f>+K17/$G$12</f>
        <v>2.5361746765033321E-4</v>
      </c>
      <c r="H17" s="44">
        <f>+L17/$H$12</f>
        <v>2.8551175291085954E-4</v>
      </c>
      <c r="I17" s="6"/>
      <c r="J17" s="77">
        <v>0</v>
      </c>
      <c r="K17" s="78">
        <f>+L17</f>
        <v>0.04</v>
      </c>
      <c r="L17" s="79">
        <f>+'16-17 tax '!D82</f>
        <v>0.04</v>
      </c>
      <c r="M17" s="6"/>
    </row>
    <row r="18" spans="2:13" ht="13.9" customHeight="1">
      <c r="B18" s="9">
        <v>5</v>
      </c>
      <c r="C18" s="39" t="s">
        <v>22</v>
      </c>
      <c r="D18" s="40" t="s">
        <v>7</v>
      </c>
      <c r="E18" s="74">
        <v>2</v>
      </c>
      <c r="F18" s="75">
        <v>0</v>
      </c>
      <c r="G18" s="76">
        <f>+K18/$G$12</f>
        <v>0</v>
      </c>
      <c r="H18" s="44">
        <f>+L18/$H$12</f>
        <v>0</v>
      </c>
      <c r="I18" s="6"/>
      <c r="J18" s="77">
        <v>0</v>
      </c>
      <c r="K18" s="78">
        <f>+L18</f>
        <v>0</v>
      </c>
      <c r="L18" s="79">
        <f>+'16-17 tax '!D88</f>
        <v>0</v>
      </c>
      <c r="M18" s="6"/>
    </row>
    <row r="19" spans="2:13" ht="13.9" customHeight="1">
      <c r="B19" s="14">
        <v>6</v>
      </c>
      <c r="C19" s="80" t="s">
        <v>23</v>
      </c>
      <c r="D19" s="40" t="s">
        <v>7</v>
      </c>
      <c r="E19" s="81">
        <v>2</v>
      </c>
      <c r="F19" s="82">
        <v>0</v>
      </c>
      <c r="G19" s="76">
        <f>+K19/$G$12</f>
        <v>-3.4463403221661141E-3</v>
      </c>
      <c r="H19" s="44">
        <f>+L19/$H$12</f>
        <v>-4.1399100375454391E-3</v>
      </c>
      <c r="I19" s="6"/>
      <c r="J19" s="83">
        <v>0</v>
      </c>
      <c r="K19" s="123">
        <f>-'Debt Outputs'!L21</f>
        <v>-0.54354936260425768</v>
      </c>
      <c r="L19" s="84">
        <f>-'Debt Outputs'!L40</f>
        <v>-0.57999854581649712</v>
      </c>
      <c r="M19" s="6"/>
    </row>
    <row r="20" spans="2:13" ht="13.9" customHeight="1" thickBot="1">
      <c r="B20" s="85">
        <v>7</v>
      </c>
      <c r="C20" s="86" t="s">
        <v>24</v>
      </c>
      <c r="D20" s="87" t="s">
        <v>7</v>
      </c>
      <c r="E20" s="88">
        <v>2</v>
      </c>
      <c r="F20" s="89">
        <v>0</v>
      </c>
      <c r="G20" s="90">
        <f>+K20/$G$12</f>
        <v>-5.5791159566383683E-3</v>
      </c>
      <c r="H20" s="52">
        <f>+L20/$H$12</f>
        <v>-6.2807313361748834E-3</v>
      </c>
      <c r="I20" s="6"/>
      <c r="J20" s="91">
        <v>0</v>
      </c>
      <c r="K20" s="144">
        <f>-'Debt Outputs'!L42</f>
        <v>-0.87992613573926093</v>
      </c>
      <c r="L20" s="144">
        <f>-'Debt Outputs'!L42</f>
        <v>-0.87992613573926093</v>
      </c>
      <c r="M20" s="6"/>
    </row>
    <row r="21" spans="2:13" s="68" customFormat="1" ht="13.9" customHeight="1" thickBot="1">
      <c r="B21" s="63"/>
      <c r="C21" s="64"/>
      <c r="D21" s="65"/>
      <c r="E21" s="65"/>
      <c r="F21" s="94"/>
      <c r="G21" s="94"/>
      <c r="H21" s="94"/>
      <c r="I21" s="6"/>
      <c r="J21" s="95"/>
      <c r="K21" s="95"/>
      <c r="L21" s="95"/>
      <c r="M21" s="6"/>
    </row>
    <row r="22" spans="2:13" ht="13.9" customHeight="1" thickBot="1">
      <c r="B22" s="53">
        <v>8</v>
      </c>
      <c r="C22" s="54" t="s">
        <v>25</v>
      </c>
      <c r="D22" s="55" t="s">
        <v>7</v>
      </c>
      <c r="E22" s="56">
        <v>2</v>
      </c>
      <c r="F22" s="96">
        <f>SUM(F16:F20)+F11</f>
        <v>6.2508050487484673E-2</v>
      </c>
      <c r="G22" s="97">
        <f>SUM(G16:G20)+G11</f>
        <v>4.3189965287383773E-2</v>
      </c>
      <c r="H22" s="98">
        <f>SUM(H16:H20)+H11</f>
        <v>4.8361258305587199E-2</v>
      </c>
      <c r="I22" s="6"/>
      <c r="J22" s="99">
        <f>SUM(J16:J20)+J11</f>
        <v>9.8586349065933589</v>
      </c>
      <c r="K22" s="100">
        <f>SUM(K16:K20)+K11</f>
        <v>6.8118281737487454</v>
      </c>
      <c r="L22" s="101">
        <f>SUM(L16:L20)+L11</f>
        <v>6.7753789905365061</v>
      </c>
      <c r="M22" s="6"/>
    </row>
    <row r="23" spans="2:13" ht="13.9" customHeight="1">
      <c r="B23" s="102"/>
      <c r="C23" s="103"/>
      <c r="D23" s="104"/>
      <c r="E23" s="104"/>
      <c r="F23" s="6"/>
      <c r="G23" s="6"/>
      <c r="H23" s="6"/>
      <c r="I23" s="6"/>
      <c r="J23" s="95"/>
      <c r="K23" s="95"/>
      <c r="L23" s="95"/>
      <c r="M23" s="6"/>
    </row>
    <row r="24" spans="2:13" ht="13.9" customHeight="1" thickBot="1">
      <c r="I24" s="68"/>
      <c r="J24" s="105"/>
      <c r="K24" s="105"/>
      <c r="L24" s="105"/>
    </row>
    <row r="25" spans="2:13" ht="13.9" customHeight="1" thickBot="1">
      <c r="B25" s="3" t="s">
        <v>26</v>
      </c>
      <c r="C25" s="28" t="s">
        <v>27</v>
      </c>
      <c r="D25" s="7"/>
      <c r="E25" s="7"/>
      <c r="F25" s="7"/>
      <c r="G25" s="7"/>
      <c r="H25" s="7"/>
      <c r="I25" s="24"/>
      <c r="J25" s="106"/>
      <c r="K25" s="106"/>
      <c r="L25" s="106"/>
      <c r="M25" s="25"/>
    </row>
    <row r="26" spans="2:13" ht="13.9" customHeight="1" thickBot="1">
      <c r="B26" s="29">
        <v>9</v>
      </c>
      <c r="C26" s="30" t="s">
        <v>28</v>
      </c>
      <c r="D26" s="31" t="s">
        <v>7</v>
      </c>
      <c r="E26" s="32">
        <v>2</v>
      </c>
      <c r="F26" s="107">
        <v>0</v>
      </c>
      <c r="G26" s="34">
        <f>+K26/$G$12</f>
        <v>0</v>
      </c>
      <c r="H26" s="35">
        <f>+L26/$H$12</f>
        <v>0</v>
      </c>
      <c r="I26" s="6"/>
      <c r="J26" s="71">
        <v>0</v>
      </c>
      <c r="K26" s="72">
        <f>+L26</f>
        <v>0</v>
      </c>
      <c r="L26" s="73">
        <f>+'RORE Actuals  2015-18'!F19</f>
        <v>0</v>
      </c>
      <c r="M26" s="6"/>
    </row>
    <row r="27" spans="2:13" ht="13.9" customHeight="1" thickBot="1">
      <c r="B27" s="9">
        <v>10</v>
      </c>
      <c r="C27" s="108" t="s">
        <v>29</v>
      </c>
      <c r="D27" s="40" t="s">
        <v>7</v>
      </c>
      <c r="E27" s="74">
        <v>2</v>
      </c>
      <c r="F27" s="75">
        <v>0</v>
      </c>
      <c r="G27" s="76">
        <f>+K27/$G$12</f>
        <v>-9.6374637707126616E-4</v>
      </c>
      <c r="H27" s="44">
        <f>+L27/$H$12</f>
        <v>-1.0849446610612663E-3</v>
      </c>
      <c r="I27" s="6"/>
      <c r="J27" s="77">
        <v>0</v>
      </c>
      <c r="K27" s="78">
        <f>+L27</f>
        <v>-0.152</v>
      </c>
      <c r="L27" s="73">
        <f>+'RORE Actuals  2015-18'!F22</f>
        <v>-0.152</v>
      </c>
      <c r="M27" s="6"/>
    </row>
    <row r="28" spans="2:13" ht="13.9" customHeight="1" thickBot="1">
      <c r="B28" s="14">
        <v>11</v>
      </c>
      <c r="C28" s="49" t="s">
        <v>30</v>
      </c>
      <c r="D28" s="109" t="s">
        <v>7</v>
      </c>
      <c r="E28" s="81">
        <v>2</v>
      </c>
      <c r="F28" s="75">
        <v>0</v>
      </c>
      <c r="G28" s="90">
        <f>+K28/$G$12</f>
        <v>3.980575299350313E-4</v>
      </c>
      <c r="H28" s="52">
        <f>+L28/$H$12</f>
        <v>4.4811622868109812E-4</v>
      </c>
      <c r="I28" s="6"/>
      <c r="J28" s="83">
        <v>0</v>
      </c>
      <c r="K28" s="92">
        <f>+L28</f>
        <v>6.2780775097690047E-2</v>
      </c>
      <c r="L28" s="73">
        <f>+'RORE Actuals  2015-18'!F20</f>
        <v>6.2780775097690047E-2</v>
      </c>
      <c r="M28" s="6"/>
    </row>
    <row r="29" spans="2:13" ht="13.9" customHeight="1" thickBot="1">
      <c r="B29" s="53">
        <v>12</v>
      </c>
      <c r="C29" s="54" t="s">
        <v>31</v>
      </c>
      <c r="D29" s="55" t="s">
        <v>7</v>
      </c>
      <c r="E29" s="56">
        <v>2</v>
      </c>
      <c r="F29" s="110">
        <f>SUM(F26:F28)</f>
        <v>0</v>
      </c>
      <c r="G29" s="97">
        <f t="shared" ref="G29:L29" si="0">SUM(G26:G28)</f>
        <v>-5.6568884713623481E-4</v>
      </c>
      <c r="H29" s="98">
        <f t="shared" si="0"/>
        <v>-6.3682843238016822E-4</v>
      </c>
      <c r="I29" s="6"/>
      <c r="J29" s="99">
        <f t="shared" si="0"/>
        <v>0</v>
      </c>
      <c r="K29" s="100">
        <f t="shared" si="0"/>
        <v>-8.9219224902309949E-2</v>
      </c>
      <c r="L29" s="100">
        <f t="shared" si="0"/>
        <v>-8.9219224902309949E-2</v>
      </c>
      <c r="M29" s="6"/>
    </row>
    <row r="30" spans="2:13" s="68" customFormat="1" ht="13.9" customHeight="1" thickBot="1">
      <c r="B30" s="63"/>
      <c r="C30" s="64"/>
      <c r="D30" s="65"/>
      <c r="E30" s="65"/>
      <c r="F30" s="6"/>
      <c r="G30" s="6"/>
      <c r="H30" s="6"/>
      <c r="I30" s="6"/>
      <c r="J30" s="95"/>
      <c r="K30" s="95"/>
      <c r="L30" s="95"/>
      <c r="M30" s="6"/>
    </row>
    <row r="31" spans="2:13" ht="13.9" customHeight="1" thickBot="1">
      <c r="B31" s="53">
        <v>13</v>
      </c>
      <c r="C31" s="54" t="s">
        <v>32</v>
      </c>
      <c r="D31" s="55" t="s">
        <v>7</v>
      </c>
      <c r="E31" s="56">
        <v>2</v>
      </c>
      <c r="F31" s="96">
        <f>+F29+F22</f>
        <v>6.2508050487484673E-2</v>
      </c>
      <c r="G31" s="97">
        <f>+G29+G22</f>
        <v>4.2624276440247535E-2</v>
      </c>
      <c r="H31" s="98">
        <f>+H29+H22</f>
        <v>4.7724429873207033E-2</v>
      </c>
      <c r="I31" s="6"/>
      <c r="J31" s="111">
        <f>+J29+J22</f>
        <v>9.8586349065933589</v>
      </c>
      <c r="K31" s="100">
        <f>+K29+K22</f>
        <v>6.7226089488464353</v>
      </c>
      <c r="L31" s="112">
        <f>+L29+L22</f>
        <v>6.686159765634196</v>
      </c>
    </row>
    <row r="32" spans="2:13" s="68" customFormat="1" ht="13.9" customHeight="1" thickBot="1">
      <c r="B32" s="63"/>
      <c r="C32" s="64"/>
      <c r="D32" s="65"/>
      <c r="E32" s="65"/>
      <c r="F32" s="6"/>
      <c r="G32" s="6"/>
      <c r="H32" s="6"/>
      <c r="I32" s="6"/>
      <c r="J32" s="95"/>
      <c r="K32" s="95"/>
      <c r="L32" s="95"/>
      <c r="M32" s="6"/>
    </row>
    <row r="33" spans="2:13" ht="13.9" customHeight="1" thickBot="1">
      <c r="B33" s="53">
        <v>14</v>
      </c>
      <c r="C33" s="54" t="s">
        <v>33</v>
      </c>
      <c r="D33" s="55" t="s">
        <v>7</v>
      </c>
      <c r="E33" s="56">
        <v>2</v>
      </c>
      <c r="F33" s="113">
        <f>(+'RPI Indices'!C6/'RPI Indices'!C7)-1</f>
        <v>2.1588280647648617E-2</v>
      </c>
      <c r="G33" s="146">
        <f>+F33</f>
        <v>2.1588280647648617E-2</v>
      </c>
      <c r="H33" s="147">
        <f>+G33</f>
        <v>2.1588280647648617E-2</v>
      </c>
      <c r="I33" s="6"/>
      <c r="J33" s="99">
        <f>+F33*F12</f>
        <v>3.4048570625131784</v>
      </c>
      <c r="K33" s="100">
        <f>+G33*G12</f>
        <v>3.4048570625131784</v>
      </c>
      <c r="L33" s="101">
        <f>+H33*H12</f>
        <v>3.0245032546017474</v>
      </c>
    </row>
    <row r="34" spans="2:13" s="68" customFormat="1" ht="13.9" customHeight="1" thickBot="1">
      <c r="B34" s="63"/>
      <c r="C34" s="64"/>
      <c r="D34" s="65"/>
      <c r="E34" s="65"/>
      <c r="F34" s="6"/>
      <c r="G34" s="6"/>
      <c r="H34" s="6"/>
      <c r="I34" s="6"/>
      <c r="J34" s="95"/>
      <c r="K34" s="95"/>
      <c r="L34" s="95"/>
      <c r="M34" s="6"/>
    </row>
    <row r="35" spans="2:13" ht="13.9" customHeight="1" thickBot="1">
      <c r="B35" s="53">
        <v>15</v>
      </c>
      <c r="C35" s="54" t="s">
        <v>34</v>
      </c>
      <c r="D35" s="55" t="s">
        <v>7</v>
      </c>
      <c r="E35" s="56">
        <v>2</v>
      </c>
      <c r="F35" s="96">
        <f>+F31+F33</f>
        <v>8.409633113513329E-2</v>
      </c>
      <c r="G35" s="97">
        <f>+G31+G33</f>
        <v>6.4212557087896152E-2</v>
      </c>
      <c r="H35" s="98">
        <f>+H31+H33</f>
        <v>6.931271052085565E-2</v>
      </c>
      <c r="I35" s="6"/>
      <c r="J35" s="100">
        <f>+J31+J33</f>
        <v>13.263491969106537</v>
      </c>
      <c r="K35" s="100">
        <f>+K31+K33</f>
        <v>10.127466011359614</v>
      </c>
      <c r="L35" s="112">
        <f>+L31+L33</f>
        <v>9.710663020235943</v>
      </c>
    </row>
    <row r="36" spans="2:13" s="68" customFormat="1" ht="13.9" customHeight="1" thickBot="1">
      <c r="B36" s="63"/>
      <c r="C36" s="64"/>
      <c r="D36" s="65"/>
      <c r="E36" s="65"/>
      <c r="F36" s="6"/>
      <c r="G36" s="6"/>
      <c r="H36" s="6"/>
      <c r="I36" s="6"/>
      <c r="J36" s="95"/>
      <c r="K36" s="95"/>
      <c r="L36" s="95"/>
      <c r="M36" s="6"/>
    </row>
    <row r="37" spans="2:13" ht="13.9" customHeight="1" thickBot="1">
      <c r="B37" s="53">
        <v>16</v>
      </c>
      <c r="C37" s="54" t="s">
        <v>35</v>
      </c>
      <c r="D37" s="55" t="s">
        <v>7</v>
      </c>
      <c r="E37" s="56">
        <v>2</v>
      </c>
      <c r="F37" s="96">
        <f>+F46</f>
        <v>0.04</v>
      </c>
      <c r="G37" s="97">
        <f>+G46</f>
        <v>2.7517255978299213E-2</v>
      </c>
      <c r="H37" s="98">
        <f>+H46</f>
        <v>3.0977755840117954E-2</v>
      </c>
      <c r="I37" s="6"/>
      <c r="J37" s="99">
        <f>+J46</f>
        <v>6.308713728685075</v>
      </c>
      <c r="K37" s="100">
        <f>+K46</f>
        <v>4.3399622641509419</v>
      </c>
      <c r="L37" s="101">
        <f>+L46</f>
        <v>4.3399622641509419</v>
      </c>
    </row>
    <row r="38" spans="2:13" s="68" customFormat="1" ht="13.9" customHeight="1" thickBot="1">
      <c r="B38" s="63"/>
      <c r="C38" s="64"/>
      <c r="D38" s="65"/>
      <c r="E38" s="65"/>
      <c r="F38" s="6"/>
      <c r="G38" s="6"/>
      <c r="H38" s="6"/>
      <c r="I38" s="6"/>
      <c r="J38" s="95"/>
      <c r="K38" s="95"/>
      <c r="L38" s="95"/>
      <c r="M38" s="6"/>
    </row>
    <row r="39" spans="2:13" ht="13.9" customHeight="1" thickBot="1">
      <c r="B39" s="53">
        <v>17</v>
      </c>
      <c r="C39" s="54" t="s">
        <v>36</v>
      </c>
      <c r="D39" s="55" t="s">
        <v>7</v>
      </c>
      <c r="E39" s="56">
        <v>2</v>
      </c>
      <c r="F39" s="96">
        <f>+F35-F37</f>
        <v>4.4096331135133289E-2</v>
      </c>
      <c r="G39" s="97">
        <f>+G35-G37</f>
        <v>3.6695301109596942E-2</v>
      </c>
      <c r="H39" s="98">
        <f>+H35-H37</f>
        <v>3.8334954680737693E-2</v>
      </c>
      <c r="I39" s="6"/>
      <c r="J39" s="111">
        <f>+J35-J37</f>
        <v>6.9547782404214624</v>
      </c>
      <c r="K39" s="100">
        <f>+K35-K37</f>
        <v>5.7875037472086719</v>
      </c>
      <c r="L39" s="112">
        <f>+L35-L37</f>
        <v>5.3707007560850011</v>
      </c>
    </row>
    <row r="40" spans="2:13" s="68" customFormat="1" ht="13.9" customHeight="1">
      <c r="B40" s="63"/>
      <c r="C40" s="64"/>
      <c r="D40" s="65"/>
      <c r="E40" s="65"/>
      <c r="F40" s="6"/>
      <c r="G40" s="6"/>
      <c r="H40" s="6"/>
      <c r="I40" s="6"/>
      <c r="J40" s="6"/>
      <c r="K40" s="6"/>
      <c r="L40" s="6"/>
      <c r="M40" s="6"/>
    </row>
    <row r="41" spans="2:13" s="68" customFormat="1" ht="13.9" customHeight="1">
      <c r="B41" s="63"/>
      <c r="C41" s="64"/>
      <c r="D41" s="65"/>
      <c r="E41" s="65"/>
      <c r="F41" s="6"/>
      <c r="G41" s="6"/>
      <c r="H41" s="6"/>
      <c r="I41" s="6"/>
      <c r="J41" s="6"/>
      <c r="K41" s="6"/>
      <c r="L41" s="6"/>
      <c r="M41" s="6"/>
    </row>
    <row r="42" spans="2:13" s="68" customFormat="1" ht="13.9" customHeight="1" thickBot="1">
      <c r="B42" s="63"/>
      <c r="C42" s="64"/>
      <c r="D42" s="65"/>
      <c r="E42" s="65"/>
      <c r="F42" s="6"/>
      <c r="G42" s="6"/>
      <c r="H42" s="6"/>
      <c r="I42" s="6"/>
      <c r="J42" s="6"/>
      <c r="K42" s="6"/>
      <c r="L42" s="6"/>
      <c r="M42" s="6"/>
    </row>
    <row r="43" spans="2:13" s="68" customFormat="1" ht="13.9" customHeight="1" thickBot="1">
      <c r="B43" s="3" t="s">
        <v>37</v>
      </c>
      <c r="C43" s="28" t="s">
        <v>38</v>
      </c>
      <c r="D43" s="7"/>
      <c r="E43" s="7"/>
      <c r="F43" s="7"/>
      <c r="G43" s="7"/>
      <c r="H43" s="7"/>
      <c r="I43" s="24"/>
      <c r="J43" s="106"/>
      <c r="K43" s="106"/>
      <c r="L43" s="106"/>
      <c r="M43" s="6"/>
    </row>
    <row r="44" spans="2:13" s="68" customFormat="1" ht="13.9" customHeight="1" thickBot="1">
      <c r="B44" s="29">
        <v>18</v>
      </c>
      <c r="C44" s="30" t="s">
        <v>39</v>
      </c>
      <c r="D44" s="31" t="s">
        <v>7</v>
      </c>
      <c r="E44" s="32">
        <v>2</v>
      </c>
      <c r="F44" s="107">
        <v>0.04</v>
      </c>
      <c r="G44" s="34">
        <f>+K44/$G$12</f>
        <v>5.0936197236426208E-2</v>
      </c>
      <c r="H44" s="35">
        <f>+L44/$H$12</f>
        <v>5.7341803363622608E-2</v>
      </c>
      <c r="I44" s="6"/>
      <c r="J44" s="71">
        <f>+F37*F12</f>
        <v>6.308713728685075</v>
      </c>
      <c r="K44" s="72">
        <f>+L44</f>
        <v>8.0335471698113192</v>
      </c>
      <c r="L44" s="73">
        <f>+Workings!G39</f>
        <v>8.0335471698113192</v>
      </c>
      <c r="M44" s="6"/>
    </row>
    <row r="45" spans="2:13" s="68" customFormat="1" ht="13.9" customHeight="1" thickBot="1">
      <c r="B45" s="9">
        <v>19</v>
      </c>
      <c r="C45" s="108" t="s">
        <v>40</v>
      </c>
      <c r="D45" s="40" t="s">
        <v>7</v>
      </c>
      <c r="E45" s="74">
        <v>2</v>
      </c>
      <c r="F45" s="75">
        <v>0</v>
      </c>
      <c r="G45" s="76">
        <f>+K45/$G$12</f>
        <v>2.3418941258126994E-2</v>
      </c>
      <c r="H45" s="601">
        <f>+L45/$H$12</f>
        <v>2.6364047523504654E-2</v>
      </c>
      <c r="I45" s="6"/>
      <c r="J45" s="77">
        <v>0</v>
      </c>
      <c r="K45" s="78">
        <f>+L45</f>
        <v>3.6935849056603773</v>
      </c>
      <c r="L45" s="73">
        <f>+Workings!G40</f>
        <v>3.6935849056603773</v>
      </c>
      <c r="M45" s="6"/>
    </row>
    <row r="46" spans="2:13" ht="15" thickBot="1">
      <c r="B46" s="53">
        <v>20</v>
      </c>
      <c r="C46" s="54" t="s">
        <v>35</v>
      </c>
      <c r="D46" s="55" t="s">
        <v>7</v>
      </c>
      <c r="E46" s="56">
        <v>2</v>
      </c>
      <c r="F46" s="96">
        <f>+F44-F45</f>
        <v>0.04</v>
      </c>
      <c r="G46" s="96">
        <f t="shared" ref="G46:H46" si="1">+G44-G45</f>
        <v>2.7517255978299213E-2</v>
      </c>
      <c r="H46" s="602">
        <f t="shared" si="1"/>
        <v>3.0977755840117954E-2</v>
      </c>
      <c r="I46" s="6"/>
      <c r="J46" s="111">
        <f>SUM(J44-J45)</f>
        <v>6.308713728685075</v>
      </c>
      <c r="K46" s="100">
        <f>SUM(K44-K45)</f>
        <v>4.3399622641509419</v>
      </c>
      <c r="L46" s="112">
        <f>SUM(L44-L45)</f>
        <v>4.3399622641509419</v>
      </c>
    </row>
    <row r="47" spans="2:13"/>
    <row r="48" spans="2:13"/>
    <row r="49" spans="2:3">
      <c r="B49" s="114"/>
      <c r="C49" s="64" t="s">
        <v>41</v>
      </c>
    </row>
    <row r="50" spans="2:3">
      <c r="B50" s="115"/>
      <c r="C50" s="64" t="s">
        <v>42</v>
      </c>
    </row>
    <row r="51" spans="2:3">
      <c r="B51" s="116"/>
      <c r="C51" s="64" t="s">
        <v>43</v>
      </c>
    </row>
    <row r="52" spans="2:3">
      <c r="B52" s="117"/>
      <c r="C52" s="64" t="s">
        <v>44</v>
      </c>
    </row>
    <row r="53" spans="2:3"/>
    <row r="54" spans="2:3"/>
    <row r="55" spans="2:3"/>
    <row r="56" spans="2:3"/>
    <row r="57" spans="2:3"/>
    <row r="58" spans="2:3"/>
    <row r="59" spans="2:3"/>
    <row r="60" spans="2:3"/>
    <row r="61" spans="2:3"/>
    <row r="62" spans="2:3"/>
    <row r="63" spans="2:3"/>
    <row r="64" spans="2:3"/>
    <row r="65"/>
    <row r="66"/>
    <row r="67"/>
    <row r="68"/>
    <row r="69"/>
    <row r="70"/>
    <row r="71"/>
    <row r="72"/>
    <row r="73"/>
    <row r="74"/>
    <row r="75"/>
    <row r="76"/>
    <row r="77"/>
    <row r="78"/>
    <row r="79"/>
    <row r="80"/>
    <row r="81"/>
    <row r="82"/>
    <row r="83"/>
    <row r="84"/>
    <row r="85"/>
    <row r="86"/>
    <row r="87"/>
    <row r="88"/>
    <row r="89"/>
    <row r="90"/>
    <row r="91"/>
    <row r="92"/>
    <row r="93"/>
    <row r="94"/>
    <row r="95"/>
    <row r="96"/>
    <row r="97"/>
    <row r="98"/>
    <row r="99"/>
    <row r="100"/>
    <row r="101"/>
    <row r="102"/>
    <row r="103"/>
    <row r="104"/>
    <row r="105"/>
    <row r="106"/>
    <row r="107"/>
    <row r="108"/>
    <row r="109"/>
    <row r="110"/>
    <row r="111"/>
    <row r="112"/>
    <row r="113"/>
    <row r="114"/>
    <row r="115"/>
    <row r="116"/>
    <row r="117"/>
    <row r="118"/>
    <row r="119"/>
    <row r="120"/>
    <row r="121"/>
    <row r="122"/>
    <row r="123"/>
    <row r="124"/>
    <row r="125"/>
    <row r="126"/>
    <row r="127"/>
    <row r="128"/>
    <row r="129"/>
    <row r="130"/>
    <row r="131"/>
    <row r="132"/>
    <row r="133"/>
    <row r="134"/>
    <row r="135"/>
    <row r="136"/>
    <row r="137"/>
    <row r="138"/>
    <row r="139"/>
    <row r="140"/>
    <row r="141"/>
    <row r="142"/>
    <row r="143"/>
    <row r="144"/>
    <row r="145"/>
    <row r="146"/>
    <row r="147"/>
    <row r="148"/>
    <row r="149"/>
    <row r="150"/>
    <row r="151"/>
    <row r="152"/>
    <row r="153"/>
    <row r="154"/>
    <row r="155"/>
    <row r="156"/>
    <row r="157"/>
    <row r="158"/>
    <row r="159"/>
    <row r="160"/>
    <row r="161"/>
    <row r="162"/>
    <row r="163"/>
    <row r="164"/>
    <row r="165"/>
    <row r="166"/>
    <row r="167"/>
    <row r="168"/>
    <row r="169"/>
    <row r="170"/>
    <row r="171"/>
    <row r="172"/>
    <row r="173"/>
    <row r="174"/>
    <row r="175"/>
    <row r="176"/>
    <row r="177"/>
    <row r="178"/>
    <row r="179"/>
    <row r="180"/>
    <row r="181"/>
    <row r="182"/>
    <row r="183"/>
  </sheetData>
  <mergeCells count="13">
    <mergeCell ref="J5:J6"/>
    <mergeCell ref="K5:K6"/>
    <mergeCell ref="L5:L6"/>
    <mergeCell ref="B2:C2"/>
    <mergeCell ref="B3:C3"/>
    <mergeCell ref="F4:H4"/>
    <mergeCell ref="J4:L4"/>
    <mergeCell ref="B5:C6"/>
    <mergeCell ref="D5:D6"/>
    <mergeCell ref="E5:E6"/>
    <mergeCell ref="F5:F6"/>
    <mergeCell ref="G5:G6"/>
    <mergeCell ref="H5:H6"/>
  </mergeCells>
  <pageMargins left="0.25" right="0.25" top="0.75" bottom="0.75" header="0.3" footer="0.3"/>
  <pageSetup paperSize="9" scale="6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00B050"/>
    <pageSetUpPr fitToPage="1"/>
  </sheetPr>
  <dimension ref="B1:N183"/>
  <sheetViews>
    <sheetView topLeftCell="A7" workbookViewId="0">
      <selection activeCell="L19" sqref="L19"/>
    </sheetView>
  </sheetViews>
  <sheetFormatPr defaultColWidth="8.75" defaultRowHeight="14.25" zeroHeight="1"/>
  <cols>
    <col min="1" max="1" width="1.875" style="2" customWidth="1"/>
    <col min="2" max="2" width="4.125" style="2" customWidth="1"/>
    <col min="3" max="3" width="45.125" style="2" customWidth="1"/>
    <col min="4" max="5" width="5.125" style="2" customWidth="1"/>
    <col min="6" max="6" width="10" style="2" customWidth="1"/>
    <col min="7" max="7" width="12.125" style="2" customWidth="1"/>
    <col min="8" max="9" width="11.875" style="2" customWidth="1"/>
    <col min="10" max="10" width="11.625" style="2" customWidth="1"/>
    <col min="11" max="11" width="11.5" style="2" customWidth="1"/>
    <col min="12" max="12" width="12.625" style="2" customWidth="1"/>
    <col min="13" max="13" width="12.625" style="67" customWidth="1"/>
    <col min="14" max="16384" width="8.75" style="2"/>
  </cols>
  <sheetData>
    <row r="1" spans="2:13" ht="20.25">
      <c r="B1" s="22" t="s">
        <v>4</v>
      </c>
      <c r="C1" s="22"/>
      <c r="D1" s="22"/>
      <c r="E1" s="22"/>
      <c r="F1" s="22"/>
      <c r="G1" s="22"/>
      <c r="H1" s="22"/>
      <c r="I1" s="22"/>
      <c r="J1" s="22"/>
      <c r="K1" s="118" t="str">
        <f>+Average!K1</f>
        <v>BRISTOL WATER</v>
      </c>
      <c r="L1" s="22"/>
      <c r="M1" s="23"/>
    </row>
    <row r="2" spans="2:13" ht="20.25">
      <c r="B2" s="658" t="s">
        <v>60</v>
      </c>
      <c r="C2" s="658"/>
      <c r="D2" s="7"/>
      <c r="E2" s="7"/>
      <c r="F2" s="7"/>
      <c r="G2" s="7"/>
      <c r="H2" s="7"/>
      <c r="I2" s="24"/>
      <c r="J2" s="7"/>
      <c r="K2" s="7"/>
      <c r="L2" s="7"/>
      <c r="M2" s="25"/>
    </row>
    <row r="3" spans="2:13" ht="21" thickBot="1">
      <c r="B3" s="658" t="s">
        <v>6</v>
      </c>
      <c r="C3" s="658"/>
      <c r="D3" s="7"/>
      <c r="E3" s="7"/>
      <c r="F3" s="7"/>
      <c r="G3" s="7"/>
      <c r="H3" s="7"/>
      <c r="I3" s="24"/>
      <c r="J3" s="7"/>
      <c r="K3" s="7"/>
      <c r="L3" s="7"/>
      <c r="M3" s="25"/>
    </row>
    <row r="4" spans="2:13" ht="15" thickBot="1">
      <c r="B4" s="26"/>
      <c r="C4" s="7"/>
      <c r="D4" s="7"/>
      <c r="E4" s="7"/>
      <c r="F4" s="659" t="s">
        <v>7</v>
      </c>
      <c r="G4" s="660"/>
      <c r="H4" s="661"/>
      <c r="I4" s="24"/>
      <c r="J4" s="659" t="s">
        <v>8</v>
      </c>
      <c r="K4" s="660"/>
      <c r="L4" s="661"/>
      <c r="M4" s="25"/>
    </row>
    <row r="5" spans="2:13" ht="14.45" customHeight="1">
      <c r="B5" s="662" t="s">
        <v>9</v>
      </c>
      <c r="C5" s="663"/>
      <c r="D5" s="666" t="s">
        <v>10</v>
      </c>
      <c r="E5" s="668" t="s">
        <v>11</v>
      </c>
      <c r="F5" s="656" t="s">
        <v>12</v>
      </c>
      <c r="G5" s="656" t="s">
        <v>13</v>
      </c>
      <c r="H5" s="656" t="s">
        <v>14</v>
      </c>
      <c r="I5" s="27"/>
      <c r="J5" s="656" t="s">
        <v>12</v>
      </c>
      <c r="K5" s="656" t="s">
        <v>13</v>
      </c>
      <c r="L5" s="656" t="s">
        <v>14</v>
      </c>
      <c r="M5" s="27"/>
    </row>
    <row r="6" spans="2:13" ht="66" customHeight="1" thickBot="1">
      <c r="B6" s="664"/>
      <c r="C6" s="665"/>
      <c r="D6" s="667"/>
      <c r="E6" s="669"/>
      <c r="F6" s="657"/>
      <c r="G6" s="657"/>
      <c r="H6" s="657"/>
      <c r="I6" s="27"/>
      <c r="J6" s="657"/>
      <c r="K6" s="657"/>
      <c r="L6" s="657"/>
      <c r="M6" s="27"/>
    </row>
    <row r="7" spans="2:13" ht="23.45" customHeight="1" thickBot="1">
      <c r="B7" s="7"/>
      <c r="C7" s="7"/>
      <c r="D7" s="7"/>
      <c r="E7" s="7"/>
      <c r="F7" s="7"/>
      <c r="G7" s="7"/>
      <c r="H7" s="7"/>
      <c r="I7" s="24"/>
      <c r="J7" s="7"/>
      <c r="K7" s="7"/>
      <c r="L7" s="7"/>
      <c r="M7" s="25"/>
    </row>
    <row r="8" spans="2:13" ht="15" thickBot="1">
      <c r="B8" s="3" t="s">
        <v>15</v>
      </c>
      <c r="C8" s="28"/>
      <c r="D8" s="7"/>
      <c r="E8" s="7"/>
      <c r="F8" s="7"/>
      <c r="G8" s="7"/>
      <c r="H8" s="7"/>
      <c r="I8" s="24"/>
      <c r="J8" s="7"/>
      <c r="K8" s="7"/>
      <c r="L8" s="7"/>
      <c r="M8" s="25"/>
    </row>
    <row r="9" spans="2:13" ht="13.9" customHeight="1">
      <c r="B9" s="29">
        <v>1</v>
      </c>
      <c r="C9" s="30" t="s">
        <v>61</v>
      </c>
      <c r="D9" s="31" t="s">
        <v>7</v>
      </c>
      <c r="E9" s="32">
        <v>2</v>
      </c>
      <c r="F9" s="33">
        <v>5.8000000000000003E-2</v>
      </c>
      <c r="G9" s="34">
        <f>+K9/G12</f>
        <v>5.5610396576085158E-2</v>
      </c>
      <c r="H9" s="35">
        <f>+F9</f>
        <v>5.8000000000000003E-2</v>
      </c>
      <c r="I9" s="6"/>
      <c r="J9" s="36">
        <f>+F12*F9</f>
        <v>9.4536607468990397</v>
      </c>
      <c r="K9" s="37">
        <f>+L9</f>
        <v>9.0641693660487075</v>
      </c>
      <c r="L9" s="38">
        <f>+H12*H9</f>
        <v>9.0641693660487075</v>
      </c>
      <c r="M9" s="6"/>
    </row>
    <row r="10" spans="2:13" ht="13.9" customHeight="1" thickBot="1">
      <c r="B10" s="9" t="s">
        <v>16</v>
      </c>
      <c r="C10" s="39" t="s">
        <v>62</v>
      </c>
      <c r="D10" s="40" t="s">
        <v>7</v>
      </c>
      <c r="E10" s="41">
        <v>2</v>
      </c>
      <c r="F10" s="42">
        <f>+'1a 2010-15'!K21</f>
        <v>4.5584457866372618E-3</v>
      </c>
      <c r="G10" s="43">
        <f>+K10/G12</f>
        <v>4.3706375511290106E-3</v>
      </c>
      <c r="H10" s="44">
        <f>+F10</f>
        <v>4.5584457866372618E-3</v>
      </c>
      <c r="I10" s="6"/>
      <c r="J10" s="45">
        <f>+F12*F10</f>
        <v>0.74299999999999999</v>
      </c>
      <c r="K10" s="46">
        <f>+L10</f>
        <v>0.71238835613847018</v>
      </c>
      <c r="L10" s="47">
        <f>+H12*H10</f>
        <v>0.71238835613847018</v>
      </c>
      <c r="M10" s="6"/>
    </row>
    <row r="11" spans="2:13" ht="13.9" customHeight="1" thickBot="1">
      <c r="B11" s="48" t="s">
        <v>17</v>
      </c>
      <c r="C11" s="49" t="s">
        <v>63</v>
      </c>
      <c r="D11" s="50" t="s">
        <v>7</v>
      </c>
      <c r="E11" s="51">
        <v>2</v>
      </c>
      <c r="F11" s="96">
        <f>SUM(F9:F10)</f>
        <v>6.255844578663726E-2</v>
      </c>
      <c r="G11" s="97">
        <f>SUM(G9:G10)</f>
        <v>5.9981034127214172E-2</v>
      </c>
      <c r="H11" s="98">
        <f>SUM(H9:H10)</f>
        <v>6.255844578663726E-2</v>
      </c>
      <c r="I11" s="6"/>
      <c r="J11" s="99">
        <f>SUM(J9:J10)</f>
        <v>10.19666074689904</v>
      </c>
      <c r="K11" s="100">
        <f>SUM(K9:K10)</f>
        <v>9.776557722187178</v>
      </c>
      <c r="L11" s="101">
        <f>SUM(L9:L10)</f>
        <v>9.776557722187178</v>
      </c>
      <c r="M11" s="6"/>
    </row>
    <row r="12" spans="2:13" ht="13.9" customHeight="1" thickBot="1">
      <c r="B12" s="53">
        <f xml:space="preserve"> B9 + 1</f>
        <v>2</v>
      </c>
      <c r="C12" s="54" t="s">
        <v>66</v>
      </c>
      <c r="D12" s="55" t="s">
        <v>8</v>
      </c>
      <c r="E12" s="56">
        <v>0</v>
      </c>
      <c r="F12" s="57">
        <f>+Workings!H13</f>
        <v>162.99415080860413</v>
      </c>
      <c r="G12" s="58">
        <f>+F12</f>
        <v>162.99415080860413</v>
      </c>
      <c r="H12" s="59">
        <f>+Workings!H23</f>
        <v>156.27878217325357</v>
      </c>
      <c r="I12" s="6"/>
      <c r="J12" s="60"/>
      <c r="K12" s="61"/>
      <c r="L12" s="62"/>
      <c r="M12" s="6"/>
    </row>
    <row r="13" spans="2:13" s="67" customFormat="1" ht="13.9" customHeight="1">
      <c r="B13" s="63"/>
      <c r="C13" s="64"/>
      <c r="D13" s="65"/>
      <c r="E13" s="65"/>
      <c r="F13" s="6"/>
      <c r="G13" s="6"/>
      <c r="H13" s="6"/>
      <c r="I13" s="6"/>
      <c r="J13" s="66"/>
      <c r="K13" s="66"/>
      <c r="L13" s="66"/>
      <c r="M13" s="6"/>
    </row>
    <row r="14" spans="2:13" s="68" customFormat="1" ht="13.9" customHeight="1" thickBot="1">
      <c r="B14" s="63"/>
      <c r="C14" s="64"/>
      <c r="D14" s="65"/>
      <c r="E14" s="65"/>
      <c r="F14" s="6"/>
      <c r="G14" s="6"/>
      <c r="H14" s="6"/>
      <c r="I14" s="6"/>
      <c r="J14" s="66"/>
      <c r="K14" s="66"/>
      <c r="L14" s="66"/>
      <c r="M14" s="6"/>
    </row>
    <row r="15" spans="2:13" ht="13.9" customHeight="1" thickBot="1">
      <c r="B15" s="3" t="s">
        <v>18</v>
      </c>
      <c r="C15" s="28" t="s">
        <v>19</v>
      </c>
      <c r="D15" s="69"/>
      <c r="E15" s="65"/>
      <c r="F15" s="6"/>
      <c r="G15" s="6"/>
      <c r="H15" s="6"/>
      <c r="I15" s="6"/>
      <c r="J15" s="66"/>
      <c r="K15" s="66"/>
      <c r="L15" s="66"/>
      <c r="M15" s="6"/>
    </row>
    <row r="16" spans="2:13" ht="13.9" customHeight="1">
      <c r="B16" s="9">
        <f xml:space="preserve"> B12 + 1</f>
        <v>3</v>
      </c>
      <c r="C16" s="39" t="s">
        <v>20</v>
      </c>
      <c r="D16" s="31" t="s">
        <v>7</v>
      </c>
      <c r="E16" s="32">
        <v>2</v>
      </c>
      <c r="F16" s="70">
        <v>0</v>
      </c>
      <c r="G16" s="34">
        <f>+K16/$G$12</f>
        <v>-1.3142818831531633E-3</v>
      </c>
      <c r="H16" s="35">
        <f>+L16/$H$12</f>
        <v>-1.3707571590249172E-3</v>
      </c>
      <c r="I16" s="6"/>
      <c r="J16" s="71">
        <v>0</v>
      </c>
      <c r="K16" s="72">
        <f>+L16</f>
        <v>-0.21422025946768294</v>
      </c>
      <c r="L16" s="73">
        <f>-Workings!H33</f>
        <v>-0.21422025946768294</v>
      </c>
      <c r="M16" s="6"/>
    </row>
    <row r="17" spans="2:14" ht="13.9" customHeight="1">
      <c r="B17" s="9">
        <v>4</v>
      </c>
      <c r="C17" s="39" t="s">
        <v>21</v>
      </c>
      <c r="D17" s="40" t="s">
        <v>7</v>
      </c>
      <c r="E17" s="74">
        <v>2</v>
      </c>
      <c r="F17" s="75">
        <v>0</v>
      </c>
      <c r="G17" s="76">
        <f>+K17/$G$12</f>
        <v>-6.306966858168137E-3</v>
      </c>
      <c r="H17" s="44">
        <f>+L17/$H$12</f>
        <v>-6.5779800234523648E-3</v>
      </c>
      <c r="I17" s="6"/>
      <c r="J17" s="77">
        <v>0</v>
      </c>
      <c r="K17" s="78">
        <f>+L17</f>
        <v>-1.0279987072251255</v>
      </c>
      <c r="L17" s="79">
        <f>+'17-18 tax'!D83</f>
        <v>-1.0279987072251255</v>
      </c>
      <c r="M17" s="6"/>
      <c r="N17" s="2" t="s">
        <v>358</v>
      </c>
    </row>
    <row r="18" spans="2:14" ht="13.9" customHeight="1">
      <c r="B18" s="9">
        <v>5</v>
      </c>
      <c r="C18" s="39" t="s">
        <v>22</v>
      </c>
      <c r="D18" s="40" t="s">
        <v>7</v>
      </c>
      <c r="E18" s="74">
        <v>2</v>
      </c>
      <c r="F18" s="75">
        <v>0</v>
      </c>
      <c r="G18" s="76">
        <f>+K18/$G$12</f>
        <v>0</v>
      </c>
      <c r="H18" s="44">
        <f>+L18/$H$12</f>
        <v>0</v>
      </c>
      <c r="I18" s="6"/>
      <c r="J18" s="77">
        <v>0</v>
      </c>
      <c r="K18" s="78">
        <f>+L18</f>
        <v>0</v>
      </c>
      <c r="L18" s="79">
        <f>+'17-18 tax'!D89</f>
        <v>0</v>
      </c>
      <c r="M18" s="6"/>
    </row>
    <row r="19" spans="2:14" ht="13.9" customHeight="1">
      <c r="B19" s="14">
        <v>6</v>
      </c>
      <c r="C19" s="80" t="s">
        <v>23</v>
      </c>
      <c r="D19" s="40" t="s">
        <v>7</v>
      </c>
      <c r="E19" s="81">
        <v>2</v>
      </c>
      <c r="F19" s="82">
        <v>0</v>
      </c>
      <c r="G19" s="76">
        <f>+K19/$G$12</f>
        <v>7.6430516816652586E-3</v>
      </c>
      <c r="H19" s="44">
        <f>+L19/$H$12</f>
        <v>8.1685347295563059E-3</v>
      </c>
      <c r="I19" s="6"/>
      <c r="J19" s="83">
        <v>0</v>
      </c>
      <c r="K19" s="123">
        <f>-'Debt Outputs'!K21</f>
        <v>1.2457727184393026</v>
      </c>
      <c r="L19" s="84">
        <f>-'Debt Outputs'!K40</f>
        <v>1.2765686596749868</v>
      </c>
      <c r="M19" s="6"/>
    </row>
    <row r="20" spans="2:14" ht="13.9" customHeight="1" thickBot="1">
      <c r="B20" s="85">
        <v>7</v>
      </c>
      <c r="C20" s="86" t="s">
        <v>24</v>
      </c>
      <c r="D20" s="87" t="s">
        <v>7</v>
      </c>
      <c r="E20" s="88">
        <v>2</v>
      </c>
      <c r="F20" s="89">
        <v>0</v>
      </c>
      <c r="G20" s="90">
        <f>+K20/$G$12</f>
        <v>-5.1951701420887017E-3</v>
      </c>
      <c r="H20" s="52">
        <f>+L20/$H$12</f>
        <v>-5.418408909004707E-3</v>
      </c>
      <c r="I20" s="6"/>
      <c r="J20" s="91">
        <v>0</v>
      </c>
      <c r="K20" s="144">
        <f>-'Debt Outputs'!M42</f>
        <v>-0.84678234561596322</v>
      </c>
      <c r="L20" s="93">
        <f>-'Debt Outputs'!M42</f>
        <v>-0.84678234561596322</v>
      </c>
      <c r="M20" s="6"/>
    </row>
    <row r="21" spans="2:14" s="68" customFormat="1" ht="13.9" customHeight="1" thickBot="1">
      <c r="B21" s="63"/>
      <c r="C21" s="64"/>
      <c r="D21" s="65"/>
      <c r="E21" s="65"/>
      <c r="F21" s="94"/>
      <c r="G21" s="94"/>
      <c r="H21" s="94"/>
      <c r="I21" s="6"/>
      <c r="J21" s="95"/>
      <c r="K21" s="95"/>
      <c r="L21" s="95"/>
      <c r="M21" s="6"/>
    </row>
    <row r="22" spans="2:14" ht="13.9" customHeight="1" thickBot="1">
      <c r="B22" s="53">
        <v>8</v>
      </c>
      <c r="C22" s="54" t="s">
        <v>25</v>
      </c>
      <c r="D22" s="55" t="s">
        <v>7</v>
      </c>
      <c r="E22" s="56">
        <v>2</v>
      </c>
      <c r="F22" s="96">
        <f>SUM(F16:F20)+F11</f>
        <v>6.255844578663726E-2</v>
      </c>
      <c r="G22" s="97">
        <f>SUM(G16:G20)+G11</f>
        <v>5.4807666925469428E-2</v>
      </c>
      <c r="H22" s="98">
        <f>SUM(H16:H20)+H11</f>
        <v>5.7359834424711577E-2</v>
      </c>
      <c r="I22" s="6"/>
      <c r="J22" s="99">
        <f>SUM(J16:J20)+J11</f>
        <v>10.19666074689904</v>
      </c>
      <c r="K22" s="100">
        <f>SUM(K16:K20)+K11</f>
        <v>8.933329128317709</v>
      </c>
      <c r="L22" s="101">
        <f>SUM(L16:L20)+L11</f>
        <v>8.9641250695533934</v>
      </c>
      <c r="M22" s="6"/>
    </row>
    <row r="23" spans="2:14" ht="13.9" customHeight="1">
      <c r="B23" s="102"/>
      <c r="C23" s="103"/>
      <c r="D23" s="104"/>
      <c r="E23" s="104"/>
      <c r="F23" s="6"/>
      <c r="G23" s="6"/>
      <c r="H23" s="6"/>
      <c r="I23" s="6"/>
      <c r="J23" s="95"/>
      <c r="K23" s="95"/>
      <c r="L23" s="95"/>
      <c r="M23" s="6"/>
    </row>
    <row r="24" spans="2:14" ht="13.9" customHeight="1" thickBot="1">
      <c r="I24" s="68"/>
      <c r="J24" s="105"/>
      <c r="K24" s="105"/>
      <c r="L24" s="105"/>
    </row>
    <row r="25" spans="2:14" ht="13.9" customHeight="1" thickBot="1">
      <c r="B25" s="3" t="s">
        <v>26</v>
      </c>
      <c r="C25" s="28" t="s">
        <v>27</v>
      </c>
      <c r="D25" s="7"/>
      <c r="E25" s="7"/>
      <c r="F25" s="7"/>
      <c r="G25" s="7"/>
      <c r="H25" s="7"/>
      <c r="I25" s="24"/>
      <c r="J25" s="106"/>
      <c r="K25" s="106"/>
      <c r="L25" s="106"/>
      <c r="M25" s="25"/>
    </row>
    <row r="26" spans="2:14" ht="13.9" customHeight="1" thickBot="1">
      <c r="B26" s="29">
        <v>9</v>
      </c>
      <c r="C26" s="30" t="s">
        <v>28</v>
      </c>
      <c r="D26" s="31" t="s">
        <v>7</v>
      </c>
      <c r="E26" s="32">
        <v>2</v>
      </c>
      <c r="F26" s="107">
        <v>0</v>
      </c>
      <c r="G26" s="34">
        <f>+K26/$G$12</f>
        <v>2.1979000159563052E-2</v>
      </c>
      <c r="H26" s="35">
        <f>+L26/$H$12</f>
        <v>2.2923447551943327E-2</v>
      </c>
      <c r="I26" s="6"/>
      <c r="J26" s="71">
        <v>0</v>
      </c>
      <c r="K26" s="72">
        <f>+L26</f>
        <v>3.5824484666301544</v>
      </c>
      <c r="L26" s="73">
        <f>+'RORE Actuals  2015-18'!E19</f>
        <v>3.5824484666301544</v>
      </c>
      <c r="M26" s="6"/>
    </row>
    <row r="27" spans="2:14" ht="13.9" customHeight="1" thickBot="1">
      <c r="B27" s="9">
        <v>10</v>
      </c>
      <c r="C27" s="108" t="s">
        <v>29</v>
      </c>
      <c r="D27" s="40" t="s">
        <v>7</v>
      </c>
      <c r="E27" s="74">
        <v>2</v>
      </c>
      <c r="F27" s="75">
        <v>0</v>
      </c>
      <c r="G27" s="76">
        <f>+K27/$G$12</f>
        <v>-1.3848963222309947E-2</v>
      </c>
      <c r="H27" s="44">
        <f>+L27/$H$12</f>
        <v>-1.4444059318926065E-2</v>
      </c>
      <c r="I27" s="6"/>
      <c r="J27" s="77">
        <v>0</v>
      </c>
      <c r="K27" s="78">
        <f>+L27</f>
        <v>-2.2572999999999999</v>
      </c>
      <c r="L27" s="73">
        <f>+'RORE Actuals  2015-18'!E22</f>
        <v>-2.2572999999999999</v>
      </c>
      <c r="M27" s="6"/>
    </row>
    <row r="28" spans="2:14" ht="13.9" customHeight="1" thickBot="1">
      <c r="B28" s="14">
        <v>11</v>
      </c>
      <c r="C28" s="49" t="s">
        <v>30</v>
      </c>
      <c r="D28" s="109" t="s">
        <v>7</v>
      </c>
      <c r="E28" s="81">
        <v>2</v>
      </c>
      <c r="F28" s="75">
        <v>0</v>
      </c>
      <c r="G28" s="90">
        <f>+K28/$G$12</f>
        <v>4.4994929948516081E-3</v>
      </c>
      <c r="H28" s="52">
        <f>+L28/$H$12</f>
        <v>4.6928382059699559E-3</v>
      </c>
      <c r="I28" s="6"/>
      <c r="J28" s="83">
        <v>0</v>
      </c>
      <c r="K28" s="92">
        <f>+L28</f>
        <v>0.73339103976510089</v>
      </c>
      <c r="L28" s="73">
        <f>+'RORE Actuals  2015-18'!E20</f>
        <v>0.73339103976510089</v>
      </c>
      <c r="M28" s="6"/>
    </row>
    <row r="29" spans="2:14" ht="13.9" customHeight="1" thickBot="1">
      <c r="B29" s="53">
        <v>12</v>
      </c>
      <c r="C29" s="54" t="s">
        <v>31</v>
      </c>
      <c r="D29" s="55" t="s">
        <v>7</v>
      </c>
      <c r="E29" s="56">
        <v>2</v>
      </c>
      <c r="F29" s="110">
        <f>SUM(F26:F28)</f>
        <v>0</v>
      </c>
      <c r="G29" s="97">
        <f t="shared" ref="G29:L29" si="0">SUM(G26:G28)</f>
        <v>1.2629529932104713E-2</v>
      </c>
      <c r="H29" s="98">
        <f t="shared" si="0"/>
        <v>1.3172226438987219E-2</v>
      </c>
      <c r="I29" s="6"/>
      <c r="J29" s="99">
        <f t="shared" si="0"/>
        <v>0</v>
      </c>
      <c r="K29" s="100">
        <f t="shared" si="0"/>
        <v>2.0585395063952552</v>
      </c>
      <c r="L29" s="100">
        <f t="shared" si="0"/>
        <v>2.0585395063952552</v>
      </c>
      <c r="M29" s="6"/>
    </row>
    <row r="30" spans="2:14" s="68" customFormat="1" ht="13.9" customHeight="1" thickBot="1">
      <c r="B30" s="63"/>
      <c r="C30" s="64"/>
      <c r="D30" s="65"/>
      <c r="E30" s="65"/>
      <c r="F30" s="6"/>
      <c r="G30" s="6"/>
      <c r="H30" s="6"/>
      <c r="I30" s="6"/>
      <c r="J30" s="95"/>
      <c r="K30" s="95"/>
      <c r="L30" s="95"/>
      <c r="M30" s="6"/>
    </row>
    <row r="31" spans="2:14" ht="13.9" customHeight="1" thickBot="1">
      <c r="B31" s="53">
        <v>13</v>
      </c>
      <c r="C31" s="54" t="s">
        <v>32</v>
      </c>
      <c r="D31" s="55" t="s">
        <v>7</v>
      </c>
      <c r="E31" s="56">
        <v>2</v>
      </c>
      <c r="F31" s="96">
        <f>+F29+F22</f>
        <v>6.255844578663726E-2</v>
      </c>
      <c r="G31" s="97">
        <f>+G29+G22</f>
        <v>6.7437196857574142E-2</v>
      </c>
      <c r="H31" s="98">
        <f>+H29+H22</f>
        <v>7.0532060863698801E-2</v>
      </c>
      <c r="I31" s="6"/>
      <c r="J31" s="111">
        <f>+J29+J22</f>
        <v>10.19666074689904</v>
      </c>
      <c r="K31" s="100">
        <f>+K29+K22</f>
        <v>10.991868634712965</v>
      </c>
      <c r="L31" s="112">
        <f>+L29+L22</f>
        <v>11.022664575948649</v>
      </c>
    </row>
    <row r="32" spans="2:14" s="68" customFormat="1" ht="13.9" customHeight="1" thickBot="1">
      <c r="B32" s="63"/>
      <c r="C32" s="64"/>
      <c r="D32" s="65"/>
      <c r="E32" s="65"/>
      <c r="F32" s="6"/>
      <c r="G32" s="6"/>
      <c r="H32" s="6"/>
      <c r="I32" s="6"/>
      <c r="J32" s="95"/>
      <c r="K32" s="95"/>
      <c r="L32" s="95"/>
      <c r="M32" s="6"/>
    </row>
    <row r="33" spans="2:13" ht="13.9" customHeight="1" thickBot="1">
      <c r="B33" s="53">
        <v>14</v>
      </c>
      <c r="C33" s="54" t="s">
        <v>33</v>
      </c>
      <c r="D33" s="55" t="s">
        <v>7</v>
      </c>
      <c r="E33" s="56">
        <v>2</v>
      </c>
      <c r="F33" s="113">
        <f>(+'RPI Indices'!C5/'RPI Indices'!C6)-1</f>
        <v>3.7358490566037572E-2</v>
      </c>
      <c r="G33" s="146">
        <f>+F33</f>
        <v>3.7358490566037572E-2</v>
      </c>
      <c r="H33" s="147">
        <f>+G33</f>
        <v>3.7358490566037572E-2</v>
      </c>
      <c r="I33" s="6"/>
      <c r="J33" s="99">
        <f>+F33*F12</f>
        <v>6.0892154453025427</v>
      </c>
      <c r="K33" s="100">
        <f>+G33*G12</f>
        <v>6.0892154453025427</v>
      </c>
      <c r="L33" s="101">
        <f>+H33*H12</f>
        <v>5.8383394094913346</v>
      </c>
    </row>
    <row r="34" spans="2:13" s="68" customFormat="1" ht="13.9" customHeight="1" thickBot="1">
      <c r="B34" s="63"/>
      <c r="C34" s="64"/>
      <c r="D34" s="65"/>
      <c r="E34" s="65"/>
      <c r="F34" s="6"/>
      <c r="G34" s="6"/>
      <c r="H34" s="6"/>
      <c r="I34" s="6"/>
      <c r="J34" s="95"/>
      <c r="K34" s="95"/>
      <c r="L34" s="95"/>
      <c r="M34" s="6"/>
    </row>
    <row r="35" spans="2:13" ht="13.9" customHeight="1" thickBot="1">
      <c r="B35" s="53">
        <v>15</v>
      </c>
      <c r="C35" s="54" t="s">
        <v>34</v>
      </c>
      <c r="D35" s="55" t="s">
        <v>7</v>
      </c>
      <c r="E35" s="56">
        <v>2</v>
      </c>
      <c r="F35" s="96">
        <f>+F31+F33</f>
        <v>9.9916936352674832E-2</v>
      </c>
      <c r="G35" s="97">
        <f>+G31+G33</f>
        <v>0.10479568742361171</v>
      </c>
      <c r="H35" s="98">
        <f>+H31+H33</f>
        <v>0.10789055142973637</v>
      </c>
      <c r="I35" s="6"/>
      <c r="J35" s="100">
        <f>+J31+J33</f>
        <v>16.285876192201584</v>
      </c>
      <c r="K35" s="100">
        <f>+K31+K33</f>
        <v>17.081084080015508</v>
      </c>
      <c r="L35" s="112">
        <f>+L31+L33</f>
        <v>16.861003985439986</v>
      </c>
    </row>
    <row r="36" spans="2:13" s="68" customFormat="1" ht="13.9" customHeight="1" thickBot="1">
      <c r="B36" s="63"/>
      <c r="C36" s="64"/>
      <c r="D36" s="65"/>
      <c r="E36" s="65"/>
      <c r="F36" s="6"/>
      <c r="G36" s="6"/>
      <c r="H36" s="6"/>
      <c r="I36" s="6"/>
      <c r="J36" s="95"/>
      <c r="K36" s="95"/>
      <c r="L36" s="95"/>
      <c r="M36" s="6"/>
    </row>
    <row r="37" spans="2:13" ht="13.9" customHeight="1" thickBot="1">
      <c r="B37" s="53">
        <v>16</v>
      </c>
      <c r="C37" s="54" t="s">
        <v>35</v>
      </c>
      <c r="D37" s="55" t="s">
        <v>7</v>
      </c>
      <c r="E37" s="56">
        <v>2</v>
      </c>
      <c r="F37" s="96">
        <f>+F46</f>
        <v>0.04</v>
      </c>
      <c r="G37" s="97">
        <f>+G46</f>
        <v>1.5837448212277363E-2</v>
      </c>
      <c r="H37" s="98">
        <f>+H46</f>
        <v>1.6517990391514529E-2</v>
      </c>
      <c r="I37" s="6"/>
      <c r="J37" s="99">
        <f>+J46</f>
        <v>6.5197660323441653</v>
      </c>
      <c r="K37" s="100">
        <f>+K46</f>
        <v>2.5814114223353948</v>
      </c>
      <c r="L37" s="101">
        <f>+L46</f>
        <v>2.5814114223353948</v>
      </c>
    </row>
    <row r="38" spans="2:13" s="68" customFormat="1" ht="13.9" customHeight="1" thickBot="1">
      <c r="B38" s="63"/>
      <c r="C38" s="64"/>
      <c r="D38" s="65"/>
      <c r="E38" s="65"/>
      <c r="F38" s="6"/>
      <c r="G38" s="6"/>
      <c r="H38" s="6"/>
      <c r="I38" s="6"/>
      <c r="J38" s="95"/>
      <c r="K38" s="95"/>
      <c r="L38" s="95"/>
      <c r="M38" s="6"/>
    </row>
    <row r="39" spans="2:13" ht="13.9" customHeight="1" thickBot="1">
      <c r="B39" s="53">
        <v>17</v>
      </c>
      <c r="C39" s="54" t="s">
        <v>36</v>
      </c>
      <c r="D39" s="55" t="s">
        <v>7</v>
      </c>
      <c r="E39" s="56">
        <v>2</v>
      </c>
      <c r="F39" s="96">
        <f>+F35-F37</f>
        <v>5.9916936352674831E-2</v>
      </c>
      <c r="G39" s="97">
        <f>+G35-G37</f>
        <v>8.8958239211334347E-2</v>
      </c>
      <c r="H39" s="98">
        <f>+H35-H37</f>
        <v>9.1372561038221847E-2</v>
      </c>
      <c r="I39" s="6"/>
      <c r="J39" s="111">
        <f>+J35-J37</f>
        <v>9.7661101598574191</v>
      </c>
      <c r="K39" s="100">
        <f>+K35-K37</f>
        <v>14.499672657680113</v>
      </c>
      <c r="L39" s="112">
        <f>+L35-L37</f>
        <v>14.279592563104591</v>
      </c>
    </row>
    <row r="40" spans="2:13" s="68" customFormat="1" ht="13.9" customHeight="1">
      <c r="B40" s="63"/>
      <c r="C40" s="64"/>
      <c r="D40" s="65"/>
      <c r="E40" s="65"/>
      <c r="F40" s="6"/>
      <c r="G40" s="6"/>
      <c r="H40" s="6"/>
      <c r="I40" s="6"/>
      <c r="J40" s="6"/>
      <c r="K40" s="6"/>
      <c r="L40" s="6"/>
      <c r="M40" s="6"/>
    </row>
    <row r="41" spans="2:13" s="68" customFormat="1" ht="13.9" customHeight="1">
      <c r="B41" s="63"/>
      <c r="C41" s="64"/>
      <c r="D41" s="65"/>
      <c r="E41" s="65"/>
      <c r="F41" s="6"/>
      <c r="G41" s="6"/>
      <c r="H41" s="6"/>
      <c r="I41" s="6"/>
      <c r="J41" s="6"/>
      <c r="K41" s="6"/>
      <c r="L41" s="6"/>
      <c r="M41" s="6"/>
    </row>
    <row r="42" spans="2:13" s="68" customFormat="1" ht="13.9" customHeight="1" thickBot="1">
      <c r="B42" s="63"/>
      <c r="C42" s="64"/>
      <c r="D42" s="65"/>
      <c r="E42" s="65"/>
      <c r="F42" s="6"/>
      <c r="G42" s="6"/>
      <c r="H42" s="6"/>
      <c r="I42" s="6"/>
      <c r="J42" s="6"/>
      <c r="K42" s="6"/>
      <c r="L42" s="6"/>
      <c r="M42" s="6"/>
    </row>
    <row r="43" spans="2:13" s="68" customFormat="1" ht="13.9" customHeight="1" thickBot="1">
      <c r="B43" s="3" t="s">
        <v>37</v>
      </c>
      <c r="C43" s="28" t="s">
        <v>38</v>
      </c>
      <c r="D43" s="7"/>
      <c r="E43" s="7"/>
      <c r="F43" s="7"/>
      <c r="G43" s="7"/>
      <c r="H43" s="7"/>
      <c r="I43" s="24"/>
      <c r="J43" s="106"/>
      <c r="K43" s="106"/>
      <c r="L43" s="106"/>
      <c r="M43" s="6"/>
    </row>
    <row r="44" spans="2:13" s="68" customFormat="1" ht="13.9" customHeight="1" thickBot="1">
      <c r="B44" s="29">
        <v>18</v>
      </c>
      <c r="C44" s="30" t="s">
        <v>39</v>
      </c>
      <c r="D44" s="31" t="s">
        <v>7</v>
      </c>
      <c r="E44" s="32">
        <v>2</v>
      </c>
      <c r="F44" s="107">
        <v>0.04</v>
      </c>
      <c r="G44" s="34">
        <f>+K44/$G$12</f>
        <v>3.7682204367142695E-2</v>
      </c>
      <c r="H44" s="35">
        <f>+L44/$H$12</f>
        <v>3.9301425414293191E-2</v>
      </c>
      <c r="I44" s="6"/>
      <c r="J44" s="71">
        <f>+F37*F12</f>
        <v>6.5197660323441653</v>
      </c>
      <c r="K44" s="72">
        <f>+L44</f>
        <v>6.1419789014186978</v>
      </c>
      <c r="L44" s="73">
        <f>+Workings!H39</f>
        <v>6.1419789014186978</v>
      </c>
      <c r="M44" s="6"/>
    </row>
    <row r="45" spans="2:13" s="68" customFormat="1" ht="13.9" customHeight="1" thickBot="1">
      <c r="B45" s="9">
        <v>19</v>
      </c>
      <c r="C45" s="108" t="s">
        <v>40</v>
      </c>
      <c r="D45" s="40" t="s">
        <v>7</v>
      </c>
      <c r="E45" s="74">
        <v>2</v>
      </c>
      <c r="F45" s="75">
        <v>0</v>
      </c>
      <c r="G45" s="76">
        <f>+K45/$G$12</f>
        <v>2.1844756154865332E-2</v>
      </c>
      <c r="H45" s="601">
        <f>+L45/$H$12</f>
        <v>2.2783435022778662E-2</v>
      </c>
      <c r="I45" s="6"/>
      <c r="J45" s="77">
        <v>0</v>
      </c>
      <c r="K45" s="78">
        <f>+L45</f>
        <v>3.5605674790833031</v>
      </c>
      <c r="L45" s="73">
        <f>+Workings!H40</f>
        <v>3.5605674790833031</v>
      </c>
      <c r="M45" s="6"/>
    </row>
    <row r="46" spans="2:13" ht="15" thickBot="1">
      <c r="B46" s="53">
        <v>20</v>
      </c>
      <c r="C46" s="54" t="s">
        <v>35</v>
      </c>
      <c r="D46" s="55" t="s">
        <v>7</v>
      </c>
      <c r="E46" s="56">
        <v>2</v>
      </c>
      <c r="F46" s="110">
        <f>+F44-F45</f>
        <v>0.04</v>
      </c>
      <c r="G46" s="110">
        <f t="shared" ref="G46:H46" si="1">+G44-G45</f>
        <v>1.5837448212277363E-2</v>
      </c>
      <c r="H46" s="602">
        <f t="shared" si="1"/>
        <v>1.6517990391514529E-2</v>
      </c>
      <c r="I46" s="6"/>
      <c r="J46" s="99">
        <f>SUM(J44-J45)</f>
        <v>6.5197660323441653</v>
      </c>
      <c r="K46" s="111">
        <f>SUM(K44-K45)</f>
        <v>2.5814114223353948</v>
      </c>
      <c r="L46" s="112">
        <f>SUM(L44-L45)</f>
        <v>2.5814114223353948</v>
      </c>
    </row>
    <row r="47" spans="2:13"/>
    <row r="48" spans="2:13"/>
    <row r="49" spans="2:3">
      <c r="B49" s="114"/>
      <c r="C49" s="64" t="s">
        <v>41</v>
      </c>
    </row>
    <row r="50" spans="2:3">
      <c r="B50" s="115"/>
      <c r="C50" s="64" t="s">
        <v>42</v>
      </c>
    </row>
    <row r="51" spans="2:3">
      <c r="B51" s="116"/>
      <c r="C51" s="64" t="s">
        <v>43</v>
      </c>
    </row>
    <row r="52" spans="2:3">
      <c r="B52" s="117"/>
      <c r="C52" s="64" t="s">
        <v>44</v>
      </c>
    </row>
    <row r="53" spans="2:3"/>
    <row r="54" spans="2:3"/>
    <row r="55" spans="2:3"/>
    <row r="56" spans="2:3"/>
    <row r="57" spans="2:3"/>
    <row r="58" spans="2:3"/>
    <row r="59" spans="2:3"/>
    <row r="60" spans="2:3"/>
    <row r="61" spans="2:3"/>
    <row r="62" spans="2:3"/>
    <row r="63" spans="2:3"/>
    <row r="64" spans="2:3"/>
    <row r="65"/>
    <row r="66"/>
    <row r="67"/>
    <row r="68"/>
    <row r="69"/>
    <row r="70"/>
    <row r="71"/>
    <row r="72"/>
    <row r="73"/>
    <row r="74"/>
    <row r="75"/>
    <row r="76"/>
    <row r="77"/>
    <row r="78"/>
    <row r="79"/>
    <row r="80"/>
    <row r="81"/>
    <row r="82"/>
    <row r="83"/>
    <row r="84"/>
    <row r="85"/>
    <row r="86"/>
    <row r="87"/>
    <row r="88"/>
    <row r="89"/>
    <row r="90"/>
    <row r="91"/>
    <row r="92"/>
    <row r="93"/>
    <row r="94"/>
    <row r="95"/>
    <row r="96"/>
    <row r="97"/>
    <row r="98"/>
    <row r="99"/>
    <row r="100"/>
    <row r="101"/>
    <row r="102"/>
    <row r="103"/>
    <row r="104"/>
    <row r="105"/>
    <row r="106"/>
    <row r="107"/>
    <row r="108"/>
    <row r="109"/>
    <row r="110"/>
    <row r="111"/>
    <row r="112"/>
    <row r="113"/>
    <row r="114"/>
    <row r="115"/>
    <row r="116"/>
    <row r="117"/>
    <row r="118"/>
    <row r="119"/>
    <row r="120"/>
    <row r="121"/>
    <row r="122"/>
    <row r="123"/>
    <row r="124"/>
    <row r="125"/>
    <row r="126"/>
    <row r="127"/>
    <row r="128"/>
    <row r="129"/>
    <row r="130"/>
    <row r="131"/>
    <row r="132"/>
    <row r="133"/>
    <row r="134"/>
    <row r="135"/>
    <row r="136"/>
    <row r="137"/>
    <row r="138"/>
    <row r="139"/>
    <row r="140"/>
    <row r="141"/>
    <row r="142"/>
    <row r="143"/>
    <row r="144"/>
    <row r="145"/>
    <row r="146"/>
    <row r="147"/>
    <row r="148"/>
    <row r="149"/>
    <row r="150"/>
    <row r="151"/>
    <row r="152"/>
    <row r="153"/>
    <row r="154"/>
    <row r="155"/>
    <row r="156"/>
    <row r="157"/>
    <row r="158"/>
    <row r="159"/>
    <row r="160"/>
    <row r="161"/>
    <row r="162"/>
    <row r="163"/>
    <row r="164"/>
    <row r="165"/>
    <row r="166"/>
    <row r="167"/>
    <row r="168"/>
    <row r="169"/>
    <row r="170"/>
    <row r="171"/>
    <row r="172"/>
    <row r="173"/>
    <row r="174"/>
    <row r="175"/>
    <row r="176"/>
    <row r="177"/>
    <row r="178"/>
    <row r="179"/>
    <row r="180"/>
    <row r="181"/>
    <row r="182"/>
    <row r="183"/>
  </sheetData>
  <mergeCells count="13">
    <mergeCell ref="J5:J6"/>
    <mergeCell ref="K5:K6"/>
    <mergeCell ref="L5:L6"/>
    <mergeCell ref="B2:C2"/>
    <mergeCell ref="B3:C3"/>
    <mergeCell ref="F4:H4"/>
    <mergeCell ref="J4:L4"/>
    <mergeCell ref="B5:C6"/>
    <mergeCell ref="D5:D6"/>
    <mergeCell ref="E5:E6"/>
    <mergeCell ref="F5:F6"/>
    <mergeCell ref="G5:G6"/>
    <mergeCell ref="H5:H6"/>
  </mergeCells>
  <pageMargins left="0.7" right="0.7" top="0.75" bottom="0.75" header="0.3" footer="0.3"/>
  <pageSetup paperSize="9" scale="6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M46"/>
  <sheetViews>
    <sheetView workbookViewId="0">
      <selection activeCell="G46" sqref="G46"/>
    </sheetView>
  </sheetViews>
  <sheetFormatPr defaultColWidth="8.75" defaultRowHeight="14.25"/>
  <cols>
    <col min="1" max="16384" width="8.75" style="2"/>
  </cols>
  <sheetData>
    <row r="1" spans="1:13" ht="15">
      <c r="A1" s="1" t="s">
        <v>0</v>
      </c>
    </row>
    <row r="3" spans="1:13" ht="15" thickBot="1"/>
    <row r="4" spans="1:13" ht="27.75" thickBot="1">
      <c r="A4" s="3" t="s">
        <v>1</v>
      </c>
      <c r="B4" s="4" t="s">
        <v>2</v>
      </c>
      <c r="C4" s="5" t="s">
        <v>3</v>
      </c>
      <c r="D4" s="6"/>
      <c r="E4" s="6"/>
      <c r="F4" s="6"/>
      <c r="G4" s="6"/>
      <c r="H4" s="6"/>
      <c r="I4" s="6"/>
      <c r="J4" s="6"/>
      <c r="K4" s="6"/>
      <c r="L4" s="7"/>
      <c r="M4" s="7"/>
    </row>
    <row r="5" spans="1:13">
      <c r="A5" s="8">
        <v>2018</v>
      </c>
      <c r="B5" s="121">
        <v>278.3</v>
      </c>
      <c r="C5" s="122">
        <v>274.89999999999998</v>
      </c>
      <c r="D5" s="6"/>
      <c r="E5" s="6"/>
      <c r="F5" s="6"/>
      <c r="G5" s="6"/>
      <c r="H5" s="6"/>
      <c r="I5" s="6"/>
      <c r="J5" s="6"/>
      <c r="K5" s="6"/>
      <c r="L5" s="7"/>
      <c r="M5" s="7"/>
    </row>
    <row r="6" spans="1:13" ht="13.9" customHeight="1">
      <c r="A6" s="9">
        <v>2017</v>
      </c>
      <c r="B6" s="10">
        <v>269.3</v>
      </c>
      <c r="C6" s="11">
        <v>265</v>
      </c>
      <c r="D6" s="6"/>
      <c r="E6" s="6"/>
      <c r="F6" s="6"/>
      <c r="G6" s="6"/>
      <c r="H6" s="6"/>
      <c r="I6" s="6"/>
      <c r="J6" s="6"/>
      <c r="K6" s="7"/>
      <c r="L6" s="7"/>
    </row>
    <row r="7" spans="1:13" ht="13.9" customHeight="1">
      <c r="A7" s="9">
        <v>2016</v>
      </c>
      <c r="B7" s="10">
        <v>261.10000000000002</v>
      </c>
      <c r="C7" s="11">
        <v>259.39999999999998</v>
      </c>
      <c r="D7" s="6"/>
      <c r="E7" s="6"/>
      <c r="F7" s="6"/>
      <c r="G7" s="6"/>
      <c r="H7" s="6"/>
      <c r="I7" s="6"/>
      <c r="J7" s="6"/>
      <c r="K7" s="7"/>
      <c r="L7" s="7"/>
    </row>
    <row r="8" spans="1:13" ht="13.9" customHeight="1">
      <c r="A8" s="9">
        <v>2015</v>
      </c>
      <c r="B8" s="10">
        <v>257.10000000000002</v>
      </c>
      <c r="C8" s="11">
        <v>256.7</v>
      </c>
      <c r="D8" s="6"/>
      <c r="E8" s="6"/>
      <c r="F8" s="6"/>
      <c r="G8" s="6"/>
      <c r="H8" s="6"/>
      <c r="I8" s="6"/>
      <c r="J8" s="6"/>
      <c r="K8" s="7"/>
      <c r="L8" s="7"/>
    </row>
    <row r="9" spans="1:13" ht="13.9" customHeight="1">
      <c r="A9" s="9">
        <v>2014</v>
      </c>
      <c r="B9" s="10">
        <v>254.8</v>
      </c>
      <c r="C9" s="11">
        <v>251.7</v>
      </c>
      <c r="D9" s="6"/>
      <c r="E9" s="6"/>
      <c r="F9" s="6"/>
      <c r="G9" s="6"/>
      <c r="H9" s="6"/>
      <c r="I9" s="6"/>
      <c r="J9" s="6"/>
      <c r="K9" s="7"/>
      <c r="L9" s="7"/>
    </row>
    <row r="10" spans="1:13" ht="13.9" customHeight="1">
      <c r="A10" s="9">
        <v>2013</v>
      </c>
      <c r="B10" s="12">
        <v>248.7</v>
      </c>
      <c r="C10" s="13">
        <v>244.7</v>
      </c>
      <c r="D10" s="6"/>
      <c r="E10" s="6"/>
      <c r="F10" s="6"/>
      <c r="G10" s="6"/>
      <c r="H10" s="6"/>
      <c r="I10" s="6"/>
      <c r="J10" s="6"/>
      <c r="K10" s="7"/>
      <c r="L10" s="7"/>
    </row>
    <row r="11" spans="1:13" ht="13.9" customHeight="1">
      <c r="A11" s="9">
        <v>2012</v>
      </c>
      <c r="B11" s="12">
        <v>240.8</v>
      </c>
      <c r="C11" s="13">
        <v>237.3</v>
      </c>
      <c r="D11" s="6"/>
      <c r="E11" s="6"/>
      <c r="F11" s="6"/>
      <c r="G11" s="6"/>
      <c r="H11" s="6"/>
      <c r="I11" s="6"/>
      <c r="J11" s="6"/>
      <c r="K11" s="7"/>
      <c r="L11" s="7"/>
    </row>
    <row r="12" spans="1:13" ht="13.9" customHeight="1">
      <c r="A12" s="14">
        <v>2011</v>
      </c>
      <c r="B12" s="15">
        <v>232.5</v>
      </c>
      <c r="C12" s="16">
        <v>226.5</v>
      </c>
      <c r="D12" s="6"/>
      <c r="E12" s="6"/>
      <c r="F12" s="6"/>
      <c r="G12" s="6"/>
      <c r="H12" s="6"/>
      <c r="I12" s="6"/>
      <c r="J12" s="6"/>
      <c r="K12" s="7"/>
      <c r="L12" s="7"/>
    </row>
    <row r="13" spans="1:13" ht="13.9" customHeight="1">
      <c r="A13" s="17">
        <v>2010</v>
      </c>
      <c r="B13" s="18">
        <v>220.7</v>
      </c>
      <c r="C13" s="13">
        <v>215.8</v>
      </c>
      <c r="D13" s="6"/>
      <c r="E13" s="6"/>
      <c r="F13" s="6"/>
      <c r="G13" s="6"/>
      <c r="H13" s="6"/>
      <c r="I13" s="6"/>
      <c r="J13" s="6"/>
      <c r="K13" s="7"/>
      <c r="L13" s="7"/>
    </row>
    <row r="14" spans="1:13" ht="13.9" customHeight="1">
      <c r="A14" s="17">
        <v>2009</v>
      </c>
      <c r="B14" s="18">
        <v>211.3</v>
      </c>
      <c r="C14" s="13">
        <v>214.8</v>
      </c>
      <c r="D14" s="6"/>
      <c r="E14" s="6"/>
      <c r="F14" s="6"/>
      <c r="G14" s="6"/>
      <c r="H14" s="6"/>
      <c r="I14" s="6"/>
      <c r="J14" s="6"/>
      <c r="K14" s="7"/>
      <c r="L14" s="7"/>
    </row>
    <row r="15" spans="1:13" ht="15" thickBot="1">
      <c r="A15" s="19">
        <v>2008</v>
      </c>
      <c r="B15" s="20">
        <v>212.1</v>
      </c>
      <c r="C15" s="21">
        <v>208.6</v>
      </c>
      <c r="D15" s="6"/>
      <c r="E15" s="6"/>
      <c r="F15" s="6"/>
      <c r="G15" s="6"/>
      <c r="H15" s="6"/>
      <c r="I15" s="6"/>
      <c r="J15" s="6"/>
      <c r="K15" s="7"/>
      <c r="L15" s="7"/>
    </row>
    <row r="46" spans="6:8">
      <c r="F46" s="2">
        <f>+F44-F45</f>
        <v>0</v>
      </c>
      <c r="G46" s="2">
        <f t="shared" ref="G46:H46" si="0">+G44-G45</f>
        <v>0</v>
      </c>
      <c r="H46" s="603">
        <f t="shared" si="0"/>
        <v>0</v>
      </c>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3:M53"/>
  <sheetViews>
    <sheetView topLeftCell="B10" workbookViewId="0">
      <selection activeCell="L20" sqref="L20"/>
    </sheetView>
  </sheetViews>
  <sheetFormatPr defaultRowHeight="14.25"/>
  <cols>
    <col min="6" max="6" width="20.5" bestFit="1" customWidth="1"/>
    <col min="7" max="8" width="10.125" bestFit="1" customWidth="1"/>
    <col min="9" max="10" width="9.25" bestFit="1" customWidth="1"/>
  </cols>
  <sheetData>
    <row r="3" spans="1:12">
      <c r="B3" s="149"/>
      <c r="C3" s="149"/>
      <c r="D3" s="149">
        <v>2013</v>
      </c>
      <c r="E3" s="149">
        <v>2015</v>
      </c>
      <c r="F3" s="149">
        <v>2016</v>
      </c>
      <c r="G3" s="149">
        <v>2017</v>
      </c>
      <c r="H3" s="149">
        <v>2018</v>
      </c>
      <c r="I3" s="149">
        <v>2019</v>
      </c>
      <c r="J3" s="149">
        <v>2020</v>
      </c>
    </row>
    <row r="4" spans="1:12">
      <c r="B4" s="149" t="s">
        <v>75</v>
      </c>
      <c r="C4" s="149"/>
      <c r="D4" s="149">
        <f>+'RPI Indices'!C10</f>
        <v>244.7</v>
      </c>
      <c r="E4" s="149"/>
      <c r="F4" s="149">
        <f>+'RPI Indices'!C7</f>
        <v>259.39999999999998</v>
      </c>
      <c r="G4" s="149">
        <f>+'RPI Indices'!C6</f>
        <v>265</v>
      </c>
      <c r="H4" s="149">
        <f>+'RPI Indices'!C5</f>
        <v>274.89999999999998</v>
      </c>
      <c r="I4" s="149"/>
      <c r="J4" s="149"/>
    </row>
    <row r="5" spans="1:12">
      <c r="B5" s="149" t="s">
        <v>2</v>
      </c>
      <c r="C5" s="149"/>
      <c r="D5" s="149">
        <f>+'RPI Indices'!B10</f>
        <v>248.7</v>
      </c>
      <c r="E5" s="149">
        <f>+'RPI Indices'!B8</f>
        <v>257.10000000000002</v>
      </c>
      <c r="F5" s="149">
        <f>+'RPI Indices'!B7</f>
        <v>261.10000000000002</v>
      </c>
      <c r="G5" s="149">
        <f>+'RPI Indices'!B6</f>
        <v>269.3</v>
      </c>
      <c r="H5" s="149">
        <f>+'RPI Indices'!B5</f>
        <v>278.3</v>
      </c>
      <c r="I5" s="149"/>
      <c r="J5" s="149"/>
    </row>
    <row r="6" spans="1:12">
      <c r="B6" s="149"/>
      <c r="C6" s="149"/>
      <c r="D6" s="149"/>
      <c r="E6" s="149"/>
      <c r="F6" s="149"/>
      <c r="G6" s="149"/>
      <c r="H6" s="149"/>
      <c r="I6" s="149"/>
      <c r="J6" s="149"/>
    </row>
    <row r="7" spans="1:12">
      <c r="B7" s="151" t="s">
        <v>70</v>
      </c>
      <c r="C7" s="150"/>
      <c r="D7" s="150"/>
      <c r="E7" s="150"/>
      <c r="F7" s="150"/>
      <c r="G7" s="150"/>
      <c r="H7" s="150"/>
      <c r="I7" s="149"/>
      <c r="J7" s="149"/>
    </row>
    <row r="8" spans="1:12">
      <c r="B8" s="152" t="s">
        <v>71</v>
      </c>
      <c r="C8" s="150"/>
      <c r="D8" s="150"/>
      <c r="E8" s="150"/>
      <c r="F8" s="605">
        <f>F9*'RPI Indices'!$C$7/'RPI Indices'!$C$10</f>
        <v>432.84657781983344</v>
      </c>
      <c r="G8" s="605">
        <f>G9*'RPI Indices'!$C$6/'RPI Indices'!$C$10</f>
        <v>455.47177172089499</v>
      </c>
      <c r="H8" s="605">
        <f>H9*'RPI Indices'!$C$5/'RPI Indices'!$C$10</f>
        <v>488.29415128495054</v>
      </c>
      <c r="I8" s="149"/>
      <c r="J8" s="149"/>
      <c r="L8" s="392" t="s">
        <v>485</v>
      </c>
    </row>
    <row r="9" spans="1:12">
      <c r="B9" s="152" t="s">
        <v>76</v>
      </c>
      <c r="C9" s="150"/>
      <c r="D9" s="150"/>
      <c r="E9" s="150"/>
      <c r="F9" s="397">
        <f>+F46</f>
        <v>408.31749264654297</v>
      </c>
      <c r="G9" s="397">
        <f t="shared" ref="G9:H9" si="0">+G46</f>
        <v>420.58091524567169</v>
      </c>
      <c r="H9" s="397">
        <f t="shared" si="0"/>
        <v>434.65106882294435</v>
      </c>
      <c r="I9" s="149"/>
      <c r="J9" s="149"/>
      <c r="L9" s="392" t="s">
        <v>359</v>
      </c>
    </row>
    <row r="10" spans="1:12">
      <c r="B10" s="152"/>
      <c r="C10" s="150"/>
      <c r="D10" s="150"/>
      <c r="E10" s="150"/>
      <c r="F10" s="150"/>
      <c r="G10" s="150"/>
      <c r="H10" s="150"/>
      <c r="I10" s="149"/>
      <c r="J10" s="149"/>
    </row>
    <row r="11" spans="1:12">
      <c r="B11" s="150" t="s">
        <v>72</v>
      </c>
      <c r="C11" s="150"/>
      <c r="D11" s="150"/>
      <c r="E11" s="150"/>
      <c r="F11" s="153">
        <v>0.625</v>
      </c>
      <c r="G11" s="153">
        <v>0.625</v>
      </c>
      <c r="H11" s="153">
        <v>0.625</v>
      </c>
      <c r="I11" s="153">
        <v>0.625</v>
      </c>
      <c r="J11" s="153">
        <v>0.625</v>
      </c>
    </row>
    <row r="12" spans="1:12">
      <c r="B12" s="154" t="s">
        <v>73</v>
      </c>
      <c r="C12" s="150"/>
      <c r="D12" s="150"/>
      <c r="E12" s="150"/>
      <c r="F12" s="155">
        <v>0.375</v>
      </c>
      <c r="G12" s="155">
        <v>0.375</v>
      </c>
      <c r="H12" s="155">
        <v>0.375</v>
      </c>
      <c r="I12" s="155">
        <v>0.375</v>
      </c>
      <c r="J12" s="155">
        <v>0.375</v>
      </c>
    </row>
    <row r="13" spans="1:12">
      <c r="A13" s="149" t="s">
        <v>77</v>
      </c>
      <c r="B13" s="154" t="s">
        <v>74</v>
      </c>
      <c r="C13" s="150"/>
      <c r="D13" s="150"/>
      <c r="E13" s="150" t="s">
        <v>176</v>
      </c>
      <c r="F13" s="156">
        <f>+F12*F9</f>
        <v>153.1190597424536</v>
      </c>
      <c r="G13" s="156">
        <f>+G12*G9</f>
        <v>157.71784321712687</v>
      </c>
      <c r="H13" s="156">
        <f>+H12*H9</f>
        <v>162.99415080860413</v>
      </c>
      <c r="I13" s="156">
        <f>+I12*I9</f>
        <v>0</v>
      </c>
      <c r="J13" s="156">
        <f>+J12*J9</f>
        <v>0</v>
      </c>
    </row>
    <row r="14" spans="1:12">
      <c r="B14" s="149"/>
      <c r="C14" s="149"/>
      <c r="D14" s="149"/>
      <c r="E14" s="149"/>
      <c r="F14" s="149"/>
      <c r="G14" s="149"/>
      <c r="H14" s="149"/>
      <c r="I14" s="149"/>
      <c r="J14" s="149"/>
    </row>
    <row r="16" spans="1:12">
      <c r="B16" t="s">
        <v>78</v>
      </c>
      <c r="F16">
        <v>324.358</v>
      </c>
      <c r="G16">
        <v>324.11200000000002</v>
      </c>
      <c r="H16">
        <v>338.38299999999998</v>
      </c>
    </row>
    <row r="17" spans="1:13">
      <c r="A17" s="149"/>
    </row>
    <row r="18" spans="1:13">
      <c r="B18" t="s">
        <v>105</v>
      </c>
      <c r="E18">
        <v>309.10000000000002</v>
      </c>
      <c r="F18">
        <v>303.3</v>
      </c>
      <c r="G18">
        <v>304.2</v>
      </c>
      <c r="H18">
        <v>321.25599999999997</v>
      </c>
      <c r="L18" t="s">
        <v>360</v>
      </c>
    </row>
    <row r="19" spans="1:13">
      <c r="B19" t="s">
        <v>507</v>
      </c>
      <c r="E19">
        <f>+E18-$L$19</f>
        <v>309.10000000000002</v>
      </c>
      <c r="F19">
        <f t="shared" ref="F19:H19" si="1">+F18-$L$19</f>
        <v>303.3</v>
      </c>
      <c r="G19">
        <f t="shared" si="1"/>
        <v>304.2</v>
      </c>
      <c r="H19">
        <f t="shared" si="1"/>
        <v>321.25599999999997</v>
      </c>
      <c r="L19">
        <f>12.5*0</f>
        <v>0</v>
      </c>
      <c r="M19" t="s">
        <v>508</v>
      </c>
    </row>
    <row r="20" spans="1:13">
      <c r="B20" t="s">
        <v>106</v>
      </c>
      <c r="F20">
        <f>+(E19+F19)/2</f>
        <v>306.20000000000005</v>
      </c>
      <c r="G20">
        <f t="shared" ref="G20:H20" si="2">+(F19+G19)/2</f>
        <v>303.75</v>
      </c>
      <c r="H20">
        <f t="shared" si="2"/>
        <v>312.72799999999995</v>
      </c>
      <c r="L20" t="s">
        <v>110</v>
      </c>
    </row>
    <row r="21" spans="1:13">
      <c r="B21" t="s">
        <v>107</v>
      </c>
      <c r="F21" s="161">
        <f>+F20/F8</f>
        <v>0.70741000550881483</v>
      </c>
      <c r="G21" s="161">
        <f>+G20/G8</f>
        <v>0.66689094442088193</v>
      </c>
      <c r="H21" s="161">
        <f>+H20/H8</f>
        <v>0.64045002213738045</v>
      </c>
    </row>
    <row r="22" spans="1:13">
      <c r="B22" t="s">
        <v>355</v>
      </c>
      <c r="F22" s="161">
        <f>100%-F21</f>
        <v>0.29258999449118517</v>
      </c>
      <c r="G22" s="161">
        <f>100%-G21</f>
        <v>0.33310905557911807</v>
      </c>
      <c r="H22" s="161">
        <f>100%-H21</f>
        <v>0.35954997786261955</v>
      </c>
    </row>
    <row r="23" spans="1:13">
      <c r="A23" s="149" t="s">
        <v>356</v>
      </c>
      <c r="B23" s="154" t="s">
        <v>357</v>
      </c>
      <c r="F23" s="156">
        <f>+F22*F9</f>
        <v>119.46961292410654</v>
      </c>
      <c r="G23" s="156">
        <f>+G22*G9</f>
        <v>140.09931147208681</v>
      </c>
      <c r="H23" s="156">
        <f>+H22*H9</f>
        <v>156.27878217325357</v>
      </c>
    </row>
    <row r="24" spans="1:13">
      <c r="A24" s="149"/>
      <c r="B24" s="154"/>
      <c r="C24" s="150"/>
      <c r="D24" s="150"/>
      <c r="F24" s="161"/>
      <c r="G24" s="161"/>
      <c r="H24" s="161"/>
    </row>
    <row r="26" spans="1:13">
      <c r="B26" t="s">
        <v>108</v>
      </c>
      <c r="F26" s="163">
        <f>+F21-F11</f>
        <v>8.2410005508814832E-2</v>
      </c>
      <c r="G26" s="163">
        <f>+G21-G11</f>
        <v>4.1890944420881926E-2</v>
      </c>
      <c r="H26" s="163">
        <f>+H21-H11</f>
        <v>1.5450022137380448E-2</v>
      </c>
      <c r="L26" t="s">
        <v>109</v>
      </c>
    </row>
    <row r="28" spans="1:13">
      <c r="B28" t="s">
        <v>111</v>
      </c>
      <c r="F28" s="162">
        <v>5.8000000000000003E-2</v>
      </c>
      <c r="G28" s="162">
        <v>5.8000000000000003E-2</v>
      </c>
      <c r="H28" s="162">
        <v>5.8000000000000003E-2</v>
      </c>
      <c r="I28" s="162">
        <v>5.8000000000000003E-2</v>
      </c>
      <c r="J28" s="162">
        <v>5.8000000000000003E-2</v>
      </c>
      <c r="M28" t="s">
        <v>362</v>
      </c>
    </row>
    <row r="29" spans="1:13">
      <c r="B29" t="s">
        <v>112</v>
      </c>
      <c r="F29" s="162">
        <v>2.6100000000000002E-2</v>
      </c>
      <c r="G29" s="162">
        <v>2.6100000000000002E-2</v>
      </c>
      <c r="H29" s="162">
        <v>2.6100000000000002E-2</v>
      </c>
      <c r="I29" s="162">
        <v>2.6100000000000002E-2</v>
      </c>
      <c r="J29" s="162">
        <v>2.6100000000000002E-2</v>
      </c>
      <c r="M29" t="s">
        <v>361</v>
      </c>
    </row>
    <row r="30" spans="1:13">
      <c r="B30" t="s">
        <v>113</v>
      </c>
      <c r="F30" s="162">
        <f>+F28-F29</f>
        <v>3.1899999999999998E-2</v>
      </c>
      <c r="G30" s="162">
        <f>+G28-G29</f>
        <v>3.1899999999999998E-2</v>
      </c>
      <c r="H30" s="162">
        <f>+H28-H29</f>
        <v>3.1899999999999998E-2</v>
      </c>
      <c r="L30" t="s">
        <v>114</v>
      </c>
    </row>
    <row r="32" spans="1:13">
      <c r="B32" t="s">
        <v>115</v>
      </c>
      <c r="F32" s="160">
        <f>+F26*F30</f>
        <v>2.6288791757311928E-3</v>
      </c>
      <c r="G32" s="160">
        <f>+G26*G30</f>
        <v>1.3363211270261334E-3</v>
      </c>
      <c r="H32" s="160">
        <f>+H26*H30</f>
        <v>4.9285570618243625E-4</v>
      </c>
      <c r="L32" t="s">
        <v>116</v>
      </c>
    </row>
    <row r="33" spans="2:13">
      <c r="B33" t="s">
        <v>117</v>
      </c>
      <c r="F33" s="158">
        <f>+F32*F9</f>
        <v>1.0734173535052713</v>
      </c>
      <c r="G33" s="158">
        <f>+G32*G9</f>
        <v>0.56203116266677866</v>
      </c>
      <c r="H33" s="158">
        <f>+H32*H9</f>
        <v>0.21422025946768294</v>
      </c>
    </row>
    <row r="36" spans="2:13">
      <c r="B36" t="s">
        <v>376</v>
      </c>
      <c r="D36" t="s">
        <v>379</v>
      </c>
      <c r="F36">
        <v>3.2</v>
      </c>
      <c r="G36">
        <v>8.6999999999999993</v>
      </c>
      <c r="H36">
        <v>6.9</v>
      </c>
      <c r="L36" t="s">
        <v>378</v>
      </c>
    </row>
    <row r="37" spans="2:13">
      <c r="B37" t="s">
        <v>377</v>
      </c>
      <c r="D37" t="s">
        <v>379</v>
      </c>
      <c r="F37">
        <v>4</v>
      </c>
      <c r="G37">
        <v>4</v>
      </c>
      <c r="H37">
        <v>4</v>
      </c>
      <c r="L37" t="s">
        <v>380</v>
      </c>
    </row>
    <row r="39" spans="2:13">
      <c r="B39" t="s">
        <v>376</v>
      </c>
      <c r="D39" s="149" t="s">
        <v>176</v>
      </c>
      <c r="F39" s="398">
        <f>+F36/F4*$D$4</f>
        <v>3.0186584425597536</v>
      </c>
      <c r="G39" s="398">
        <f>+G36/G4*$D$4</f>
        <v>8.0335471698113192</v>
      </c>
      <c r="H39" s="398">
        <f>+H36/H4*$D$4</f>
        <v>6.1419789014186978</v>
      </c>
    </row>
    <row r="40" spans="2:13">
      <c r="B40" t="s">
        <v>377</v>
      </c>
      <c r="D40" s="149" t="s">
        <v>176</v>
      </c>
      <c r="F40" s="398">
        <f>+F37/F4*$D$4</f>
        <v>3.7733230531996917</v>
      </c>
      <c r="G40" s="398">
        <f>+G37/G4*$D$4</f>
        <v>3.6935849056603773</v>
      </c>
      <c r="H40" s="398">
        <f>+H37/H4*$D$4</f>
        <v>3.5605674790833031</v>
      </c>
    </row>
    <row r="43" spans="2:13">
      <c r="E43" s="600" t="s">
        <v>83</v>
      </c>
      <c r="F43" s="600" t="s">
        <v>83</v>
      </c>
      <c r="G43" s="600" t="s">
        <v>83</v>
      </c>
      <c r="H43" s="600" t="s">
        <v>83</v>
      </c>
    </row>
    <row r="44" spans="2:13">
      <c r="B44" t="s">
        <v>478</v>
      </c>
      <c r="E44" s="158">
        <v>423.57499999999999</v>
      </c>
      <c r="F44" s="158">
        <v>441.201506704363</v>
      </c>
      <c r="G44" s="158">
        <v>470.66719041179198</v>
      </c>
      <c r="H44" s="158">
        <v>502.27</v>
      </c>
      <c r="L44" t="s">
        <v>53</v>
      </c>
      <c r="M44" t="s">
        <v>54</v>
      </c>
    </row>
    <row r="45" spans="2:13">
      <c r="B45" t="s">
        <v>480</v>
      </c>
      <c r="E45" s="158">
        <f>+E44/E5*$D$4</f>
        <v>403.14586736678331</v>
      </c>
      <c r="F45" s="158">
        <f>+F44/F5*$D$4</f>
        <v>413.48911792630258</v>
      </c>
      <c r="G45" s="158">
        <f>+G44/G5*$D$4</f>
        <v>427.6727125650408</v>
      </c>
      <c r="H45" s="158">
        <f>+H44/H5*$D$4</f>
        <v>441.62942508084791</v>
      </c>
      <c r="M45" t="s">
        <v>58</v>
      </c>
    </row>
    <row r="46" spans="2:13">
      <c r="B46" t="s">
        <v>106</v>
      </c>
      <c r="E46" s="158"/>
      <c r="F46" s="158">
        <f>+(F45+E45)/2</f>
        <v>408.31749264654297</v>
      </c>
      <c r="G46" s="158">
        <f t="shared" ref="G46:H46" si="3">+(G45+F45)/2</f>
        <v>420.58091524567169</v>
      </c>
      <c r="H46" s="158">
        <f t="shared" si="3"/>
        <v>434.65106882294435</v>
      </c>
    </row>
    <row r="48" spans="2:13">
      <c r="B48" t="s">
        <v>481</v>
      </c>
      <c r="F48" s="150">
        <v>408.27499999999998</v>
      </c>
      <c r="G48" s="150">
        <v>420.53800000000001</v>
      </c>
      <c r="H48" s="150">
        <v>434.60700000000003</v>
      </c>
      <c r="I48" s="149">
        <v>448.34800000000001</v>
      </c>
      <c r="J48" s="149">
        <v>462.05</v>
      </c>
    </row>
    <row r="50" spans="2:8">
      <c r="B50" t="s">
        <v>482</v>
      </c>
      <c r="F50" s="158">
        <f>+F48-F46</f>
        <v>-4.2492646542996226E-2</v>
      </c>
      <c r="G50" s="158">
        <f t="shared" ref="G50:H50" si="4">+G48-G46</f>
        <v>-4.2915245671679259E-2</v>
      </c>
      <c r="H50" s="158">
        <f t="shared" si="4"/>
        <v>-4.4068822944325348E-2</v>
      </c>
    </row>
    <row r="52" spans="2:8">
      <c r="B52" t="s">
        <v>479</v>
      </c>
      <c r="E52">
        <v>430.16368466852356</v>
      </c>
    </row>
    <row r="53" spans="2:8">
      <c r="B53" t="s">
        <v>336</v>
      </c>
      <c r="E53">
        <f>+E52/'RPI Indices'!B7*'RPI Indices'!B8</f>
        <v>423.57366268968752</v>
      </c>
    </row>
  </sheetData>
  <pageMargins left="0.7" right="0.7" top="0.75" bottom="0.75" header="0.3" footer="0.3"/>
  <pageSetup paperSize="9"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Z38"/>
  <sheetViews>
    <sheetView workbookViewId="0">
      <selection activeCell="K11" sqref="K11"/>
    </sheetView>
  </sheetViews>
  <sheetFormatPr defaultRowHeight="14.25"/>
  <cols>
    <col min="2" max="2" width="52.25" customWidth="1"/>
    <col min="5" max="5" width="18" customWidth="1"/>
  </cols>
  <sheetData>
    <row r="1" spans="1:26">
      <c r="A1" t="s">
        <v>366</v>
      </c>
      <c r="I1" t="s">
        <v>97</v>
      </c>
      <c r="J1" t="s">
        <v>96</v>
      </c>
      <c r="K1" t="s">
        <v>95</v>
      </c>
      <c r="L1" t="s">
        <v>94</v>
      </c>
      <c r="M1" t="s">
        <v>93</v>
      </c>
      <c r="O1" t="s">
        <v>99</v>
      </c>
      <c r="Q1" t="s">
        <v>98</v>
      </c>
      <c r="S1" t="s">
        <v>97</v>
      </c>
      <c r="T1" t="s">
        <v>96</v>
      </c>
      <c r="U1" t="s">
        <v>95</v>
      </c>
      <c r="V1" t="s">
        <v>94</v>
      </c>
      <c r="W1" t="s">
        <v>93</v>
      </c>
    </row>
    <row r="2" spans="1:26">
      <c r="A2">
        <v>1105</v>
      </c>
      <c r="B2" t="s">
        <v>92</v>
      </c>
      <c r="C2" t="s">
        <v>83</v>
      </c>
      <c r="D2" t="s">
        <v>82</v>
      </c>
      <c r="I2">
        <v>0.60499999999999998</v>
      </c>
      <c r="J2">
        <v>0.60499999999999998</v>
      </c>
      <c r="K2">
        <v>0.60499999999999998</v>
      </c>
      <c r="L2">
        <v>0.60499999999999998</v>
      </c>
      <c r="M2">
        <v>0.60499999999999998</v>
      </c>
      <c r="O2">
        <f t="shared" ref="O2:O9" si="0">SUM(I2:M2)</f>
        <v>3.0249999999999999</v>
      </c>
      <c r="S2">
        <f>I2</f>
        <v>0.60499999999999998</v>
      </c>
      <c r="T2">
        <f>J2</f>
        <v>0.60499999999999998</v>
      </c>
      <c r="U2">
        <f>K2</f>
        <v>0.60499999999999998</v>
      </c>
      <c r="V2">
        <f>L2</f>
        <v>0.60499999999999998</v>
      </c>
      <c r="W2">
        <f>M2</f>
        <v>0.60499999999999998</v>
      </c>
    </row>
    <row r="3" spans="1:26">
      <c r="A3">
        <v>1106</v>
      </c>
      <c r="B3" t="s">
        <v>91</v>
      </c>
      <c r="C3" t="s">
        <v>83</v>
      </c>
      <c r="D3" t="s">
        <v>82</v>
      </c>
      <c r="I3" t="s">
        <v>85</v>
      </c>
      <c r="J3" t="s">
        <v>85</v>
      </c>
      <c r="K3" t="s">
        <v>85</v>
      </c>
      <c r="L3" t="s">
        <v>85</v>
      </c>
      <c r="M3" t="s">
        <v>85</v>
      </c>
      <c r="O3">
        <f t="shared" si="0"/>
        <v>0</v>
      </c>
    </row>
    <row r="4" spans="1:26">
      <c r="A4">
        <v>1107</v>
      </c>
      <c r="B4" t="s">
        <v>90</v>
      </c>
      <c r="C4" t="s">
        <v>83</v>
      </c>
      <c r="D4" t="s">
        <v>82</v>
      </c>
      <c r="I4">
        <v>-1.31</v>
      </c>
      <c r="J4">
        <v>-1.31</v>
      </c>
      <c r="K4">
        <v>-1.31</v>
      </c>
      <c r="L4">
        <v>-1.31</v>
      </c>
      <c r="M4">
        <v>-1.31</v>
      </c>
      <c r="O4">
        <f t="shared" si="0"/>
        <v>-6.5500000000000007</v>
      </c>
      <c r="Q4">
        <v>-6.2969999999999997</v>
      </c>
      <c r="S4" s="158">
        <f>$Q$4/5</f>
        <v>-1.2593999999999999</v>
      </c>
      <c r="T4" s="158">
        <f>$Q$4/5</f>
        <v>-1.2593999999999999</v>
      </c>
      <c r="U4" s="158">
        <f>$Q$4/5</f>
        <v>-1.2593999999999999</v>
      </c>
      <c r="V4" s="158">
        <f>$Q$4/5</f>
        <v>-1.2593999999999999</v>
      </c>
      <c r="W4" s="158">
        <f>$Q$4/5</f>
        <v>-1.2593999999999999</v>
      </c>
    </row>
    <row r="5" spans="1:26">
      <c r="A5">
        <v>1108</v>
      </c>
      <c r="B5" t="s">
        <v>89</v>
      </c>
      <c r="C5" t="s">
        <v>83</v>
      </c>
      <c r="D5" t="s">
        <v>82</v>
      </c>
      <c r="I5">
        <v>0.51</v>
      </c>
      <c r="J5">
        <v>0.51</v>
      </c>
      <c r="K5">
        <v>0.51</v>
      </c>
      <c r="L5">
        <v>0.51</v>
      </c>
      <c r="M5">
        <v>0.51</v>
      </c>
      <c r="O5">
        <f t="shared" si="0"/>
        <v>2.5499999999999998</v>
      </c>
      <c r="Q5">
        <v>1.843</v>
      </c>
      <c r="S5">
        <f>$Q$5/5</f>
        <v>0.36859999999999998</v>
      </c>
      <c r="T5">
        <f>$Q$5/5</f>
        <v>0.36859999999999998</v>
      </c>
      <c r="U5">
        <f>$Q$5/5</f>
        <v>0.36859999999999998</v>
      </c>
      <c r="V5">
        <f>$Q$5/5</f>
        <v>0.36859999999999998</v>
      </c>
      <c r="W5">
        <f>$Q$5/5</f>
        <v>0.36859999999999998</v>
      </c>
    </row>
    <row r="6" spans="1:26">
      <c r="A6">
        <v>1109</v>
      </c>
      <c r="B6" t="s">
        <v>88</v>
      </c>
      <c r="C6" t="s">
        <v>83</v>
      </c>
      <c r="D6" t="s">
        <v>82</v>
      </c>
      <c r="I6" t="s">
        <v>85</v>
      </c>
      <c r="J6" t="s">
        <v>85</v>
      </c>
      <c r="K6" t="s">
        <v>85</v>
      </c>
      <c r="L6" t="s">
        <v>85</v>
      </c>
      <c r="M6" t="s">
        <v>85</v>
      </c>
      <c r="O6">
        <f t="shared" si="0"/>
        <v>0</v>
      </c>
    </row>
    <row r="7" spans="1:26">
      <c r="A7">
        <v>1110</v>
      </c>
      <c r="B7" t="s">
        <v>87</v>
      </c>
      <c r="C7" t="s">
        <v>83</v>
      </c>
      <c r="D7" t="s">
        <v>82</v>
      </c>
      <c r="I7" t="s">
        <v>85</v>
      </c>
      <c r="J7" t="s">
        <v>85</v>
      </c>
      <c r="K7" t="s">
        <v>85</v>
      </c>
      <c r="L7" t="s">
        <v>85</v>
      </c>
      <c r="M7" t="s">
        <v>85</v>
      </c>
      <c r="O7">
        <f t="shared" si="0"/>
        <v>0</v>
      </c>
    </row>
    <row r="8" spans="1:26">
      <c r="A8">
        <v>1111</v>
      </c>
      <c r="B8" t="s">
        <v>86</v>
      </c>
      <c r="C8" t="s">
        <v>83</v>
      </c>
      <c r="D8" t="s">
        <v>82</v>
      </c>
      <c r="I8" t="s">
        <v>85</v>
      </c>
      <c r="J8" t="s">
        <v>85</v>
      </c>
      <c r="K8" t="s">
        <v>85</v>
      </c>
      <c r="L8" t="s">
        <v>85</v>
      </c>
      <c r="M8" t="s">
        <v>85</v>
      </c>
      <c r="O8">
        <f t="shared" si="0"/>
        <v>0</v>
      </c>
    </row>
    <row r="9" spans="1:26">
      <c r="A9">
        <v>1112</v>
      </c>
      <c r="B9" t="s">
        <v>84</v>
      </c>
      <c r="C9" t="s">
        <v>83</v>
      </c>
      <c r="D9" t="s">
        <v>82</v>
      </c>
      <c r="I9">
        <v>-3.4889999999999999</v>
      </c>
      <c r="J9">
        <v>0.90600000000000003</v>
      </c>
      <c r="K9">
        <v>0.93799999999999994</v>
      </c>
      <c r="L9">
        <v>0.97099999999999997</v>
      </c>
      <c r="M9">
        <v>1.006</v>
      </c>
      <c r="O9">
        <f t="shared" si="0"/>
        <v>0.33200000000000018</v>
      </c>
      <c r="S9">
        <f>I9</f>
        <v>-3.4889999999999999</v>
      </c>
      <c r="T9">
        <f>J9</f>
        <v>0.90600000000000003</v>
      </c>
      <c r="U9">
        <f>K9</f>
        <v>0.93799999999999994</v>
      </c>
      <c r="V9">
        <f>L9</f>
        <v>0.97099999999999997</v>
      </c>
      <c r="W9">
        <f>M9</f>
        <v>1.006</v>
      </c>
    </row>
    <row r="11" spans="1:26">
      <c r="B11" t="s">
        <v>81</v>
      </c>
      <c r="I11">
        <f>SUM(I2:I9)</f>
        <v>-3.6840000000000002</v>
      </c>
      <c r="J11">
        <f>SUM(J2:J9)</f>
        <v>0.71099999999999997</v>
      </c>
      <c r="K11">
        <f>SUM(K2:K9)</f>
        <v>0.74299999999999988</v>
      </c>
      <c r="L11">
        <f>SUM(L2:L9)</f>
        <v>0.77599999999999991</v>
      </c>
      <c r="M11">
        <f>SUM(M2:M9)</f>
        <v>0.81099999999999994</v>
      </c>
      <c r="O11">
        <f>SUM(O2:O9)</f>
        <v>-0.64300000000000079</v>
      </c>
      <c r="S11" s="158">
        <f>SUM(S2:S9)</f>
        <v>-3.7747999999999999</v>
      </c>
      <c r="T11" s="158">
        <f>SUM(T2:T9)</f>
        <v>0.62020000000000008</v>
      </c>
      <c r="U11" s="158">
        <f>SUM(U2:U9)</f>
        <v>0.65220000000000011</v>
      </c>
      <c r="V11" s="158">
        <f>SUM(V2:V9)</f>
        <v>0.68520000000000003</v>
      </c>
      <c r="W11" s="158">
        <f>SUM(W2:W9)</f>
        <v>0.72020000000000017</v>
      </c>
      <c r="X11" s="158"/>
    </row>
    <row r="15" spans="1:26">
      <c r="B15" t="s">
        <v>80</v>
      </c>
      <c r="I15">
        <v>137.87100000000001</v>
      </c>
      <c r="J15">
        <v>166.55199999999999</v>
      </c>
      <c r="K15">
        <v>181.01400000000001</v>
      </c>
      <c r="S15">
        <f>I15</f>
        <v>137.87100000000001</v>
      </c>
      <c r="T15">
        <f>J15</f>
        <v>166.55199999999999</v>
      </c>
      <c r="U15">
        <f>K15</f>
        <v>181.01400000000001</v>
      </c>
      <c r="V15">
        <f>L15</f>
        <v>0</v>
      </c>
      <c r="W15">
        <f>M15</f>
        <v>0</v>
      </c>
      <c r="Z15" t="s">
        <v>360</v>
      </c>
    </row>
    <row r="17" spans="2:21">
      <c r="B17" t="s">
        <v>79</v>
      </c>
      <c r="I17" s="157">
        <f>I11/I15</f>
        <v>-2.6720630154274647E-2</v>
      </c>
      <c r="J17" s="157">
        <f>J11/J15</f>
        <v>4.2689370286757289E-3</v>
      </c>
      <c r="K17" s="157">
        <f>K11/K15</f>
        <v>4.1046548885721535E-3</v>
      </c>
      <c r="S17" s="157">
        <f>S11/S15</f>
        <v>-2.7379216804113989E-2</v>
      </c>
      <c r="T17" s="157">
        <f>T11/T15</f>
        <v>3.7237619482203763E-3</v>
      </c>
      <c r="U17" s="157">
        <f>U11/U15</f>
        <v>3.6030362292419375E-3</v>
      </c>
    </row>
    <row r="19" spans="2:21">
      <c r="E19" t="s">
        <v>104</v>
      </c>
      <c r="I19">
        <f>+Workings!F13</f>
        <v>153.1190597424536</v>
      </c>
      <c r="J19">
        <f>+Workings!G13</f>
        <v>157.71784321712687</v>
      </c>
      <c r="K19">
        <f>+Workings!H13</f>
        <v>162.99415080860413</v>
      </c>
    </row>
    <row r="21" spans="2:21">
      <c r="I21" s="160">
        <f>+I11/I19</f>
        <v>-2.4059708870969372E-2</v>
      </c>
      <c r="J21" s="160">
        <f>+J11/J19</f>
        <v>4.5080504874846728E-3</v>
      </c>
      <c r="K21" s="160">
        <f>+K11/K19</f>
        <v>4.5584457866372618E-3</v>
      </c>
    </row>
    <row r="29" spans="2:21">
      <c r="B29" t="s">
        <v>375</v>
      </c>
    </row>
    <row r="30" spans="2:21">
      <c r="B30" t="s">
        <v>365</v>
      </c>
    </row>
    <row r="31" spans="2:21">
      <c r="C31" t="s">
        <v>366</v>
      </c>
      <c r="D31" t="s">
        <v>367</v>
      </c>
    </row>
    <row r="32" spans="2:21">
      <c r="B32" t="s">
        <v>92</v>
      </c>
      <c r="C32">
        <v>1105</v>
      </c>
      <c r="D32" t="s">
        <v>368</v>
      </c>
    </row>
    <row r="33" spans="2:4">
      <c r="B33" t="s">
        <v>91</v>
      </c>
      <c r="C33">
        <v>1106</v>
      </c>
      <c r="D33" t="s">
        <v>369</v>
      </c>
    </row>
    <row r="34" spans="2:4">
      <c r="B34" t="s">
        <v>90</v>
      </c>
      <c r="C34">
        <v>1107</v>
      </c>
      <c r="D34" t="s">
        <v>370</v>
      </c>
    </row>
    <row r="35" spans="2:4">
      <c r="B35" t="s">
        <v>89</v>
      </c>
      <c r="C35">
        <v>1108</v>
      </c>
      <c r="D35" t="s">
        <v>371</v>
      </c>
    </row>
    <row r="36" spans="2:4">
      <c r="B36" t="s">
        <v>88</v>
      </c>
      <c r="C36">
        <v>1109</v>
      </c>
      <c r="D36" t="s">
        <v>372</v>
      </c>
    </row>
    <row r="37" spans="2:4">
      <c r="B37" t="s">
        <v>87</v>
      </c>
      <c r="C37">
        <v>1110</v>
      </c>
      <c r="D37" t="s">
        <v>373</v>
      </c>
    </row>
    <row r="38" spans="2:4">
      <c r="B38" t="s">
        <v>86</v>
      </c>
      <c r="C38">
        <v>1111</v>
      </c>
      <c r="D38" t="s">
        <v>374</v>
      </c>
    </row>
  </sheetData>
  <pageMargins left="0.7" right="0.7" top="0.75" bottom="0.75" header="0.3" footer="0.3"/>
  <pageSetup paperSize="9"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3:F8"/>
  <sheetViews>
    <sheetView workbookViewId="0">
      <selection activeCell="E4" sqref="E4"/>
    </sheetView>
  </sheetViews>
  <sheetFormatPr defaultRowHeight="14.25"/>
  <cols>
    <col min="1" max="1" width="29.5" bestFit="1" customWidth="1"/>
  </cols>
  <sheetData>
    <row r="3" spans="1:6">
      <c r="A3" t="s">
        <v>100</v>
      </c>
      <c r="B3" t="s">
        <v>97</v>
      </c>
      <c r="C3" t="s">
        <v>96</v>
      </c>
      <c r="D3" t="s">
        <v>95</v>
      </c>
    </row>
    <row r="4" spans="1:6">
      <c r="A4" t="s">
        <v>101</v>
      </c>
      <c r="B4" s="159">
        <v>-1.1407</v>
      </c>
      <c r="C4">
        <v>-0.152</v>
      </c>
      <c r="D4">
        <v>-2.2572999999999999</v>
      </c>
      <c r="E4" s="392"/>
      <c r="F4" s="392"/>
    </row>
    <row r="6" spans="1:6">
      <c r="A6" t="s">
        <v>102</v>
      </c>
      <c r="B6">
        <f>'1a 2010-15'!I15</f>
        <v>137.87100000000001</v>
      </c>
      <c r="C6">
        <f>'1a 2010-15'!J15</f>
        <v>166.55199999999999</v>
      </c>
      <c r="D6">
        <f>'1a 2010-15'!K15</f>
        <v>181.01400000000001</v>
      </c>
    </row>
    <row r="8" spans="1:6">
      <c r="A8" t="s">
        <v>103</v>
      </c>
      <c r="B8" s="160">
        <f>B4/B6</f>
        <v>-8.2736761175301547E-3</v>
      </c>
      <c r="C8" s="160">
        <f>C4/C6</f>
        <v>-9.1262788798693502E-4</v>
      </c>
      <c r="D8" s="160">
        <f>D4/D6</f>
        <v>-1.2470306164164096E-2</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Follow-up xmlns="7041854e-4853-44f9-9e63-23b7acad5461">false</Follow-up>
    <j7c77f2a1a924badb0d621542422dc19 xmlns="7041854e-4853-44f9-9e63-23b7acad5461">
      <Terms xmlns="http://schemas.microsoft.com/office/infopath/2007/PartnerControls"/>
    </j7c77f2a1a924badb0d621542422dc19>
    <b128efbe498d4e38a73555a2e7be12ea xmlns="7041854e-4853-44f9-9e63-23b7acad5461">
      <Terms xmlns="http://schemas.microsoft.com/office/infopath/2007/PartnerControls"/>
    </b128efbe498d4e38a73555a2e7be12ea>
    <m279c8e365374608a4eb2bb657f838c2 xmlns="7041854e-4853-44f9-9e63-23b7acad5461">
      <Terms xmlns="http://schemas.microsoft.com/office/infopath/2007/PartnerControls"/>
    </m279c8e365374608a4eb2bb657f838c2>
    <a9250910d34f4f6d82af870f608babb6 xmlns="7041854e-4853-44f9-9e63-23b7acad5461">
      <Terms xmlns="http://schemas.microsoft.com/office/infopath/2007/PartnerControls"/>
    </a9250910d34f4f6d82af870f608babb6>
    <oe9d4f963f4c420b8d2b35d038476850 xmlns="7041854e-4853-44f9-9e63-23b7acad5461">
      <Terms xmlns="http://schemas.microsoft.com/office/infopath/2007/PartnerControls">
        <TermInfo xmlns="http://schemas.microsoft.com/office/infopath/2007/PartnerControls">
          <TermName xmlns="http://schemas.microsoft.com/office/infopath/2007/PartnerControls">Monitoring and assuring delivery</TermName>
          <TermId xmlns="http://schemas.microsoft.com/office/infopath/2007/PartnerControls">b4104a0b-5551-4aff-ac3a-2b01c896e63b</TermId>
        </TermInfo>
      </Terms>
    </oe9d4f963f4c420b8d2b35d038476850>
    <f8aa492165544285b4c7fe9d1b6ad82c xmlns="7041854e-4853-44f9-9e63-23b7acad5461">
      <Terms xmlns="http://schemas.microsoft.com/office/infopath/2007/PartnerControls"/>
    </f8aa492165544285b4c7fe9d1b6ad82c>
    <Asset xmlns="7041854e-4853-44f9-9e63-23b7acad5461">false</Asset>
    <TaxCatchAll xmlns="7041854e-4853-44f9-9e63-23b7acad5461">
      <Value>2</Value>
      <Value>63</Value>
    </TaxCatchAll>
    <b20f10deb29d4945907115b7b62c5b70 xmlns="7041854e-4853-44f9-9e63-23b7acad5461">
      <Terms xmlns="http://schemas.microsoft.com/office/infopath/2007/PartnerControls"/>
    </b20f10deb29d4945907115b7b62c5b70>
    <j014a7bd3fd34d828fc493e84f684b49 xmlns="7041854e-4853-44f9-9e63-23b7acad5461">
      <Terms xmlns="http://schemas.microsoft.com/office/infopath/2007/PartnerControls"/>
    </j014a7bd3fd34d828fc493e84f684b49>
    <b2faa34e97554b63aaaf45270201a270 xmlns="7041854e-4853-44f9-9e63-23b7acad5461">
      <Terms xmlns="http://schemas.microsoft.com/office/infopath/2007/PartnerControls"/>
    </b2faa34e97554b63aaaf45270201a270>
    <da4e9ae56afa494a84f353054bd212ec xmlns="7041854e-4853-44f9-9e63-23b7acad5461">
      <Terms xmlns="http://schemas.microsoft.com/office/infopath/2007/PartnerControls">
        <TermInfo xmlns="http://schemas.microsoft.com/office/infopath/2007/PartnerControls">
          <TermName xmlns="http://schemas.microsoft.com/office/infopath/2007/PartnerControls">OFFICIAL SENSITIVE [COMMERICIAL]</TermName>
          <TermId xmlns="http://schemas.microsoft.com/office/infopath/2007/PartnerControls">305a12f0-9d35-4b13-8c7f-476e654ebed1</TermId>
        </TermInfo>
      </Terms>
    </da4e9ae56afa494a84f353054bd212ec>
    <RelatedItems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Working Document" ma:contentTypeID="0x010100573134B1BDBFC74F8C2DBF70E4CDEAD4003D13585464621B46A1FF82834C44785A" ma:contentTypeVersion="46" ma:contentTypeDescription="Create a new document" ma:contentTypeScope="" ma:versionID="5dbe42c749692642c664ac33b61d2e51">
  <xsd:schema xmlns:xsd="http://www.w3.org/2001/XMLSchema" xmlns:xs="http://www.w3.org/2001/XMLSchema" xmlns:p="http://schemas.microsoft.com/office/2006/metadata/properties" xmlns:ns1="http://schemas.microsoft.com/sharepoint/v3" xmlns:ns2="7041854e-4853-44f9-9e63-23b7acad5461" targetNamespace="http://schemas.microsoft.com/office/2006/metadata/properties" ma:root="true" ma:fieldsID="270123e63dce1716d091d5d7bdeeb066" ns1:_="" ns2:_="">
    <xsd:import namespace="http://schemas.microsoft.com/sharepoint/v3"/>
    <xsd:import namespace="7041854e-4853-44f9-9e63-23b7acad5461"/>
    <xsd:element name="properties">
      <xsd:complexType>
        <xsd:sequence>
          <xsd:element name="documentManagement">
            <xsd:complexType>
              <xsd:all>
                <xsd:element ref="ns2:TaxCatchAll" minOccurs="0"/>
                <xsd:element ref="ns2:TaxCatchAllLabel" minOccurs="0"/>
                <xsd:element ref="ns2:oe9d4f963f4c420b8d2b35d038476850" minOccurs="0"/>
                <xsd:element ref="ns2:a9250910d34f4f6d82af870f608babb6" minOccurs="0"/>
                <xsd:element ref="ns2:da4e9ae56afa494a84f353054bd212ec" minOccurs="0"/>
                <xsd:element ref="ns2:j7c77f2a1a924badb0d621542422dc19" minOccurs="0"/>
                <xsd:element ref="ns2:b20f10deb29d4945907115b7b62c5b70" minOccurs="0"/>
                <xsd:element ref="ns2:f8aa492165544285b4c7fe9d1b6ad82c" minOccurs="0"/>
                <xsd:element ref="ns2:j014a7bd3fd34d828fc493e84f684b49" minOccurs="0"/>
                <xsd:element ref="ns2:b2faa34e97554b63aaaf45270201a270" minOccurs="0"/>
                <xsd:element ref="ns2:m279c8e365374608a4eb2bb657f838c2" minOccurs="0"/>
                <xsd:element ref="ns2:b128efbe498d4e38a73555a2e7be12ea" minOccurs="0"/>
                <xsd:element ref="ns2:Asset" minOccurs="0"/>
                <xsd:element ref="ns1:RelatedItems" minOccurs="0"/>
                <xsd:element ref="ns2:Follow-up"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RelatedItems" ma:index="31" nillable="true" ma:displayName="Related Items" ma:internalName="RelatedItems" ma:readOnly="fals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041854e-4853-44f9-9e63-23b7acad5461" elementFormDefault="qualified">
    <xsd:import namespace="http://schemas.microsoft.com/office/2006/documentManagement/types"/>
    <xsd:import namespace="http://schemas.microsoft.com/office/infopath/2007/PartnerControls"/>
    <xsd:element name="TaxCatchAll" ma:index="8" nillable="true" ma:displayName="Taxonomy Catch All Column" ma:description="" ma:hidden="true" ma:list="{2da52b04-469a-4e7f-bcdd-dd5059019484}" ma:internalName="TaxCatchAll" ma:showField="CatchAllData" ma:web="11354919-975d-48ee-8859-4dc7ad3be72c">
      <xsd:complexType>
        <xsd:complexContent>
          <xsd:extension base="dms:MultiChoiceLookup">
            <xsd:sequence>
              <xsd:element name="Value" type="dms:Lookup" maxOccurs="unbounded" minOccurs="0" nillable="true"/>
            </xsd:sequence>
          </xsd:extension>
        </xsd:complexContent>
      </xsd:complexType>
    </xsd:element>
    <xsd:element name="TaxCatchAllLabel" ma:index="9" nillable="true" ma:displayName="Taxonomy Catch All Column1" ma:description="" ma:hidden="true" ma:list="{2da52b04-469a-4e7f-bcdd-dd5059019484}" ma:internalName="TaxCatchAllLabel" ma:readOnly="true" ma:showField="CatchAllDataLabel" ma:web="11354919-975d-48ee-8859-4dc7ad3be72c">
      <xsd:complexType>
        <xsd:complexContent>
          <xsd:extension base="dms:MultiChoiceLookup">
            <xsd:sequence>
              <xsd:element name="Value" type="dms:Lookup" maxOccurs="unbounded" minOccurs="0" nillable="true"/>
            </xsd:sequence>
          </xsd:extension>
        </xsd:complexContent>
      </xsd:complexType>
    </xsd:element>
    <xsd:element name="oe9d4f963f4c420b8d2b35d038476850" ma:index="10" ma:taxonomy="true" ma:internalName="oe9d4f963f4c420b8d2b35d038476850" ma:taxonomyFieldName="Project_x0020_Code" ma:displayName="Project Code" ma:default="2;#Monitoring and assuring delivery|b4104a0b-5551-4aff-ac3a-2b01c896e63b" ma:fieldId="{8e9d4f96-3f4c-420b-8d2b-35d038476850}" ma:sspId="e0e5cfab-624c-4e44-8ff4-7cd112c8ab77" ma:termSetId="bc23a541-aea4-4435-a073-083f538ddda8" ma:anchorId="00000000-0000-0000-0000-000000000000" ma:open="false" ma:isKeyword="false">
      <xsd:complexType>
        <xsd:sequence>
          <xsd:element ref="pc:Terms" minOccurs="0" maxOccurs="1"/>
        </xsd:sequence>
      </xsd:complexType>
    </xsd:element>
    <xsd:element name="a9250910d34f4f6d82af870f608babb6" ma:index="12" nillable="true" ma:taxonomy="true" ma:internalName="a9250910d34f4f6d82af870f608babb6" ma:taxonomyFieldName="Stakeholder" ma:displayName="Stakeholder" ma:default="" ma:fieldId="{a9250910-d34f-4f6d-82af-870f608babb6}" ma:sspId="e0e5cfab-624c-4e44-8ff4-7cd112c8ab77" ma:termSetId="ee0aaf81-6a8b-43d1-b9fc-ec03981ffa49" ma:anchorId="00000000-0000-0000-0000-000000000000" ma:open="false" ma:isKeyword="false">
      <xsd:complexType>
        <xsd:sequence>
          <xsd:element ref="pc:Terms" minOccurs="0" maxOccurs="1"/>
        </xsd:sequence>
      </xsd:complexType>
    </xsd:element>
    <xsd:element name="da4e9ae56afa494a84f353054bd212ec" ma:index="14" ma:taxonomy="true" ma:internalName="da4e9ae56afa494a84f353054bd212ec" ma:taxonomyFieldName="Security_x0020_Classification" ma:displayName="Security Classification" ma:readOnly="false" ma:default="21;#OFFICIAL|c2540f30-f875-494b-a43f-ebfb5017a6ad" ma:fieldId="{da4e9ae5-6afa-494a-84f3-53054bd212ec}" ma:sspId="e0e5cfab-624c-4e44-8ff4-7cd112c8ab77" ma:termSetId="7ee735fb-a12e-40a4-910f-35c1a693a535" ma:anchorId="00000000-0000-0000-0000-000000000000" ma:open="false" ma:isKeyword="false">
      <xsd:complexType>
        <xsd:sequence>
          <xsd:element ref="pc:Terms" minOccurs="0" maxOccurs="1"/>
        </xsd:sequence>
      </xsd:complexType>
    </xsd:element>
    <xsd:element name="j7c77f2a1a924badb0d621542422dc19" ma:index="16" nillable="true" ma:taxonomy="true" ma:internalName="j7c77f2a1a924badb0d621542422dc19" ma:taxonomyFieldName="Meeting" ma:displayName="Meeting" ma:default="" ma:fieldId="{37c77f2a-1a92-4bad-b0d6-21542422dc19}" ma:sspId="e0e5cfab-624c-4e44-8ff4-7cd112c8ab77" ma:termSetId="97d639f9-b377-4b4b-8e24-8a2b6f8acfbc" ma:anchorId="00000000-0000-0000-0000-000000000000" ma:open="false" ma:isKeyword="false">
      <xsd:complexType>
        <xsd:sequence>
          <xsd:element ref="pc:Terms" minOccurs="0" maxOccurs="1"/>
        </xsd:sequence>
      </xsd:complexType>
    </xsd:element>
    <xsd:element name="b20f10deb29d4945907115b7b62c5b70" ma:index="18" nillable="true" ma:taxonomy="true" ma:internalName="b20f10deb29d4945907115b7b62c5b70" ma:taxonomyFieldName="Collection" ma:displayName="Collection" ma:default="" ma:fieldId="{b20f10de-b29d-4945-9071-15b7b62c5b70}" ma:sspId="e0e5cfab-624c-4e44-8ff4-7cd112c8ab77" ma:termSetId="c92d14f4-1e6e-460e-8790-d6638fa0f1bd" ma:anchorId="00000000-0000-0000-0000-000000000000" ma:open="false" ma:isKeyword="false">
      <xsd:complexType>
        <xsd:sequence>
          <xsd:element ref="pc:Terms" minOccurs="0" maxOccurs="1"/>
        </xsd:sequence>
      </xsd:complexType>
    </xsd:element>
    <xsd:element name="f8aa492165544285b4c7fe9d1b6ad82c" ma:index="20" nillable="true" ma:taxonomy="true" ma:internalName="f8aa492165544285b4c7fe9d1b6ad82c" ma:taxonomyFieldName="Stakeholder_x0020_2" ma:displayName="Stakeholder 2" ma:default="" ma:fieldId="{f8aa4921-6554-4285-b4c7-fe9d1b6ad82c}" ma:sspId="e0e5cfab-624c-4e44-8ff4-7cd112c8ab77" ma:termSetId="ee0aaf81-6a8b-43d1-b9fc-ec03981ffa49" ma:anchorId="00000000-0000-0000-0000-000000000000" ma:open="false" ma:isKeyword="false">
      <xsd:complexType>
        <xsd:sequence>
          <xsd:element ref="pc:Terms" minOccurs="0" maxOccurs="1"/>
        </xsd:sequence>
      </xsd:complexType>
    </xsd:element>
    <xsd:element name="j014a7bd3fd34d828fc493e84f684b49" ma:index="22" nillable="true" ma:taxonomy="true" ma:internalName="j014a7bd3fd34d828fc493e84f684b49" ma:taxonomyFieldName="Stakeholder_x0020_3" ma:displayName="Stakeholder 3" ma:default="" ma:fieldId="{3014a7bd-3fd3-4d82-8fc4-93e84f684b49}" ma:sspId="e0e5cfab-624c-4e44-8ff4-7cd112c8ab77" ma:termSetId="ee0aaf81-6a8b-43d1-b9fc-ec03981ffa49" ma:anchorId="00000000-0000-0000-0000-000000000000" ma:open="false" ma:isKeyword="false">
      <xsd:complexType>
        <xsd:sequence>
          <xsd:element ref="pc:Terms" minOccurs="0" maxOccurs="1"/>
        </xsd:sequence>
      </xsd:complexType>
    </xsd:element>
    <xsd:element name="b2faa34e97554b63aaaf45270201a270" ma:index="24" nillable="true" ma:taxonomy="true" ma:internalName="b2faa34e97554b63aaaf45270201a270" ma:taxonomyFieldName="Stakeholder_x0020_4" ma:displayName="Stakeholder 4" ma:default="" ma:fieldId="{b2faa34e-9755-4b63-aaaf-45270201a270}" ma:sspId="e0e5cfab-624c-4e44-8ff4-7cd112c8ab77" ma:termSetId="ee0aaf81-6a8b-43d1-b9fc-ec03981ffa49" ma:anchorId="00000000-0000-0000-0000-000000000000" ma:open="false" ma:isKeyword="false">
      <xsd:complexType>
        <xsd:sequence>
          <xsd:element ref="pc:Terms" minOccurs="0" maxOccurs="1"/>
        </xsd:sequence>
      </xsd:complexType>
    </xsd:element>
    <xsd:element name="m279c8e365374608a4eb2bb657f838c2" ma:index="26" nillable="true" ma:taxonomy="true" ma:internalName="m279c8e365374608a4eb2bb657f838c2" ma:taxonomyFieldName="Stakeholder_x0020_5" ma:displayName="Stakeholder 5" ma:default="" ma:fieldId="{6279c8e3-6537-4608-a4eb-2bb657f838c2}" ma:sspId="e0e5cfab-624c-4e44-8ff4-7cd112c8ab77" ma:termSetId="ee0aaf81-6a8b-43d1-b9fc-ec03981ffa49" ma:anchorId="00000000-0000-0000-0000-000000000000" ma:open="false" ma:isKeyword="false">
      <xsd:complexType>
        <xsd:sequence>
          <xsd:element ref="pc:Terms" minOccurs="0" maxOccurs="1"/>
        </xsd:sequence>
      </xsd:complexType>
    </xsd:element>
    <xsd:element name="b128efbe498d4e38a73555a2e7be12ea" ma:index="28" nillable="true" ma:taxonomy="true" ma:internalName="b128efbe498d4e38a73555a2e7be12ea" ma:taxonomyFieldName="Hierarchy" ma:displayName="Hierarchy" ma:readOnly="false" ma:default="" ma:fieldId="{b128efbe-498d-4e38-a735-55a2e7be12ea}" ma:taxonomyMulti="true" ma:sspId="e0e5cfab-624c-4e44-8ff4-7cd112c8ab77" ma:termSetId="810f28d6-fc1d-4797-8929-b08781167f15" ma:anchorId="00000000-0000-0000-0000-000000000000" ma:open="false" ma:isKeyword="false">
      <xsd:complexType>
        <xsd:sequence>
          <xsd:element ref="pc:Terms" minOccurs="0" maxOccurs="1"/>
        </xsd:sequence>
      </xsd:complexType>
    </xsd:element>
    <xsd:element name="Asset" ma:index="30" nillable="true" ma:displayName="Asset" ma:default="0" ma:internalName="Asset">
      <xsd:simpleType>
        <xsd:restriction base="dms:Boolean"/>
      </xsd:simpleType>
    </xsd:element>
    <xsd:element name="Follow-up" ma:index="32" nillable="true" ma:displayName="Priority Flag" ma:default="0" ma:internalName="Follow_x002d_up">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haredContentType xmlns="Microsoft.SharePoint.Taxonomy.ContentTypeSync" SourceId="e0e5cfab-624c-4e44-8ff4-7cd112c8ab77" ContentTypeId="0x010100573134B1BDBFC74F8C2DBF70E4CDEAD4" PreviousValue="false"/>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819E619-6AF6-4196-828D-6311C1249B18}">
  <ds:schemaRefs>
    <ds:schemaRef ds:uri="7041854e-4853-44f9-9e63-23b7acad5461"/>
    <ds:schemaRef ds:uri="http://purl.org/dc/elements/1.1/"/>
    <ds:schemaRef ds:uri="http://schemas.microsoft.com/office/2006/metadata/properties"/>
    <ds:schemaRef ds:uri="http://www.w3.org/XML/1998/namespace"/>
    <ds:schemaRef ds:uri="http://schemas.microsoft.com/office/2006/documentManagement/types"/>
    <ds:schemaRef ds:uri="http://schemas.openxmlformats.org/package/2006/metadata/core-properties"/>
    <ds:schemaRef ds:uri="http://schemas.microsoft.com/sharepoint/v3"/>
    <ds:schemaRef ds:uri="http://purl.org/dc/dcmitype/"/>
    <ds:schemaRef ds:uri="http://schemas.microsoft.com/office/infopath/2007/PartnerControls"/>
    <ds:schemaRef ds:uri="http://purl.org/dc/terms/"/>
  </ds:schemaRefs>
</ds:datastoreItem>
</file>

<file path=customXml/itemProps2.xml><?xml version="1.0" encoding="utf-8"?>
<ds:datastoreItem xmlns:ds="http://schemas.openxmlformats.org/officeDocument/2006/customXml" ds:itemID="{AA64A0B6-51DD-452C-8971-7E0DF2B216C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041854e-4853-44f9-9e63-23b7acad546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C9CEBBE-F311-46E3-891D-99B0545493E3}">
  <ds:schemaRefs>
    <ds:schemaRef ds:uri="Microsoft.SharePoint.Taxonomy.ContentTypeSync"/>
  </ds:schemaRefs>
</ds:datastoreItem>
</file>

<file path=customXml/itemProps4.xml><?xml version="1.0" encoding="utf-8"?>
<ds:datastoreItem xmlns:ds="http://schemas.openxmlformats.org/officeDocument/2006/customXml" ds:itemID="{99EA3516-9213-4027-BA32-531B8B77019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6</vt:i4>
      </vt:variant>
    </vt:vector>
  </HeadingPairs>
  <TitlesOfParts>
    <vt:vector size="24" baseType="lpstr">
      <vt:lpstr>Guidance Notes</vt:lpstr>
      <vt:lpstr>Average</vt:lpstr>
      <vt:lpstr>2015-16</vt:lpstr>
      <vt:lpstr>2016-17</vt:lpstr>
      <vt:lpstr>2017-18</vt:lpstr>
      <vt:lpstr>RPI Indices</vt:lpstr>
      <vt:lpstr>Workings</vt:lpstr>
      <vt:lpstr>1a 2010-15</vt:lpstr>
      <vt:lpstr>2015-20</vt:lpstr>
      <vt:lpstr>FD details</vt:lpstr>
      <vt:lpstr>Tax  Rec Tab</vt:lpstr>
      <vt:lpstr>15-16 tax</vt:lpstr>
      <vt:lpstr>16-17 tax </vt:lpstr>
      <vt:lpstr>17-18 tax</vt:lpstr>
      <vt:lpstr>Debt Outputs</vt:lpstr>
      <vt:lpstr>Debt Inputs</vt:lpstr>
      <vt:lpstr>Hedging</vt:lpstr>
      <vt:lpstr>RORE Actuals  2015-18</vt:lpstr>
      <vt:lpstr>'16-17 tax '!Print_Area</vt:lpstr>
      <vt:lpstr>'17-18 tax'!Print_Area</vt:lpstr>
      <vt:lpstr>'2016-17'!Print_Area</vt:lpstr>
      <vt:lpstr>'2017-18'!Print_Area</vt:lpstr>
      <vt:lpstr>'Debt Inputs'!Print_Area</vt:lpstr>
      <vt:lpstr>'RORE Actuals  2015-18'!Print_Area</vt:lpstr>
    </vt:vector>
  </TitlesOfParts>
  <Company>Water Services Regulation Authority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Mark Jones</dc:creator>
  <cp:lastModifiedBy>Beverley Lawton</cp:lastModifiedBy>
  <cp:lastPrinted>2018-08-09T08:12:03Z</cp:lastPrinted>
  <dcterms:created xsi:type="dcterms:W3CDTF">2018-04-25T07:35:40Z</dcterms:created>
  <dcterms:modified xsi:type="dcterms:W3CDTF">2018-08-14T13:24:38Z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0x010100573134B1BDBFC74F8C2DBF70E4CDEAD4003D13585464621B46A1FF82834C44785A</vt:lpwstr>
  </property>
  <property fmtid="{D5CDD505-2E9C-101B-9397-08002B2CF9AE}" pid="3" name="Meeting">
    <vt:lpwstr/>
  </property>
  <property fmtid="{D5CDD505-2E9C-101B-9397-08002B2CF9AE}" pid="4" name="Stakeholder 4">
    <vt:lpwstr/>
  </property>
  <property fmtid="{D5CDD505-2E9C-101B-9397-08002B2CF9AE}" pid="5" name="Stakeholder 2">
    <vt:lpwstr/>
  </property>
  <property fmtid="{D5CDD505-2E9C-101B-9397-08002B2CF9AE}" pid="6" name="Stakeholder">
    <vt:lpwstr/>
  </property>
  <property fmtid="{D5CDD505-2E9C-101B-9397-08002B2CF9AE}" pid="7" name="Security Classification">
    <vt:lpwstr>63;#OFFICIAL SENSITIVE [COMMERICIAL]|305a12f0-9d35-4b13-8c7f-476e654ebed1</vt:lpwstr>
  </property>
  <property fmtid="{D5CDD505-2E9C-101B-9397-08002B2CF9AE}" pid="8" name="Hierarchy">
    <vt:lpwstr/>
  </property>
  <property fmtid="{D5CDD505-2E9C-101B-9397-08002B2CF9AE}" pid="9" name="Collection">
    <vt:lpwstr/>
  </property>
  <property fmtid="{D5CDD505-2E9C-101B-9397-08002B2CF9AE}" pid="10" name="Stakeholder 5">
    <vt:lpwstr/>
  </property>
  <property fmtid="{D5CDD505-2E9C-101B-9397-08002B2CF9AE}" pid="11" name="Project Code">
    <vt:lpwstr>2;#Monitoring and assuring delivery|b4104a0b-5551-4aff-ac3a-2b01c896e63b</vt:lpwstr>
  </property>
  <property fmtid="{D5CDD505-2E9C-101B-9397-08002B2CF9AE}" pid="12" name="Stakeholder 3">
    <vt:lpwstr/>
  </property>
</Properties>
</file>